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bcarboninc.sharepoint.com/sites/BCarbonInc/Shared Documents/General/Blue Carbon/Protocol/Reference Documents/"/>
    </mc:Choice>
  </mc:AlternateContent>
  <xr:revisionPtr revIDLastSave="243" documentId="8_{8790F333-3806-4FD4-BDA8-DCFD37A8BC79}" xr6:coauthVersionLast="47" xr6:coauthVersionMax="47" xr10:uidLastSave="{16908D47-86A7-402C-B22D-F812F8ADB205}"/>
  <bookViews>
    <workbookView xWindow="-110" yWindow="-110" windowWidth="19420" windowHeight="10300" xr2:uid="{00000000-000D-0000-FFFF-FFFF00000000}"/>
  </bookViews>
  <sheets>
    <sheet name="ReadMe" sheetId="4" r:id="rId1"/>
    <sheet name="Developer_Worksheet" sheetId="1" r:id="rId2"/>
    <sheet name="Distance_Details" sheetId="2" r:id="rId3"/>
    <sheet name="Emission_Factors" sheetId="5" r:id="rId4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97" i="1" l="1"/>
  <c r="I95" i="1"/>
  <c r="I93" i="1"/>
  <c r="I88" i="1"/>
  <c r="I86" i="1"/>
  <c r="I84" i="1"/>
  <c r="I79" i="1"/>
  <c r="I77" i="1"/>
  <c r="I75" i="1"/>
  <c r="I70" i="1"/>
  <c r="I68" i="1"/>
  <c r="I66" i="1"/>
  <c r="I61" i="1"/>
  <c r="I59" i="1"/>
  <c r="I57" i="1"/>
  <c r="I52" i="1"/>
  <c r="I50" i="1"/>
  <c r="I48" i="1"/>
  <c r="I43" i="1"/>
  <c r="I41" i="1"/>
  <c r="I39" i="1"/>
  <c r="I91" i="1"/>
  <c r="I82" i="1"/>
  <c r="I73" i="1"/>
  <c r="I64" i="1"/>
  <c r="I55" i="1"/>
  <c r="I46" i="1"/>
  <c r="I37" i="1"/>
  <c r="I28" i="1"/>
  <c r="I19" i="1"/>
  <c r="I10" i="1"/>
  <c r="I11" i="1"/>
  <c r="F4" i="5"/>
  <c r="F5" i="5"/>
  <c r="F6" i="5"/>
  <c r="F3" i="5"/>
  <c r="I94" i="1" l="1"/>
  <c r="I96" i="1"/>
  <c r="G97" i="1"/>
  <c r="G95" i="1"/>
  <c r="G93" i="1"/>
  <c r="I85" i="1"/>
  <c r="I87" i="1"/>
  <c r="G88" i="1"/>
  <c r="G86" i="1"/>
  <c r="G84" i="1"/>
  <c r="I78" i="1"/>
  <c r="I76" i="1"/>
  <c r="G79" i="1"/>
  <c r="G77" i="1"/>
  <c r="G75" i="1"/>
  <c r="I69" i="1"/>
  <c r="I67" i="1"/>
  <c r="I60" i="1"/>
  <c r="I58" i="1"/>
  <c r="I51" i="1"/>
  <c r="I49" i="1"/>
  <c r="G70" i="1"/>
  <c r="G68" i="1"/>
  <c r="G66" i="1"/>
  <c r="G61" i="1"/>
  <c r="G59" i="1"/>
  <c r="G57" i="1"/>
  <c r="G52" i="1"/>
  <c r="G50" i="1"/>
  <c r="G48" i="1"/>
  <c r="G39" i="1"/>
  <c r="G43" i="1"/>
  <c r="G41" i="1"/>
  <c r="I42" i="1"/>
  <c r="I40" i="1"/>
  <c r="G30" i="1"/>
  <c r="I30" i="1" s="1"/>
  <c r="G34" i="1"/>
  <c r="I34" i="1" s="1"/>
  <c r="G32" i="1"/>
  <c r="I32" i="1" s="1"/>
  <c r="I33" i="1"/>
  <c r="I31" i="1"/>
  <c r="I24" i="1"/>
  <c r="I22" i="1"/>
  <c r="G25" i="1"/>
  <c r="I25" i="1" s="1"/>
  <c r="G23" i="1"/>
  <c r="I23" i="1" s="1"/>
  <c r="G21" i="1"/>
  <c r="I21" i="1" s="1"/>
  <c r="G14" i="1"/>
  <c r="I14" i="1" s="1"/>
  <c r="G16" i="1"/>
  <c r="I16" i="1" s="1"/>
  <c r="G12" i="1"/>
  <c r="I12" i="1" s="1"/>
  <c r="I15" i="1"/>
  <c r="I13" i="1"/>
  <c r="G91" i="1"/>
  <c r="G82" i="1"/>
  <c r="G73" i="1"/>
  <c r="G64" i="1"/>
  <c r="G55" i="1"/>
  <c r="G46" i="1"/>
  <c r="G37" i="1"/>
  <c r="G28" i="1"/>
  <c r="G10" i="1"/>
  <c r="G19" i="1"/>
  <c r="I92" i="1"/>
  <c r="I83" i="1"/>
  <c r="I74" i="1"/>
  <c r="I65" i="1"/>
  <c r="I56" i="1"/>
  <c r="I47" i="1"/>
  <c r="I38" i="1"/>
  <c r="I29" i="1"/>
  <c r="I20" i="1"/>
  <c r="I7" i="1" l="1"/>
  <c r="C8" i="1" s="1"/>
  <c r="C7" i="1" s="1"/>
</calcChain>
</file>

<file path=xl/sharedStrings.xml><?xml version="1.0" encoding="utf-8"?>
<sst xmlns="http://schemas.openxmlformats.org/spreadsheetml/2006/main" count="231" uniqueCount="173">
  <si>
    <t>BCarbon Living Shoreline Spreadsheet 1 - Regeneration &amp; Protection Credits</t>
  </si>
  <si>
    <t>Tab name</t>
  </si>
  <si>
    <t>Description</t>
  </si>
  <si>
    <t>Developer_Worksheet</t>
  </si>
  <si>
    <t>Distance_Details</t>
  </si>
  <si>
    <t>Further details on transport distance for materials used to build shoreline</t>
  </si>
  <si>
    <t>Please contact sarah.swackhamer@bcarbon.org with any questions.</t>
  </si>
  <si>
    <t>Developer Worksheet</t>
  </si>
  <si>
    <t>Blue Cells denote areas to input values - other cells contain formulas and should not be edited</t>
  </si>
  <si>
    <t>equation #1</t>
  </si>
  <si>
    <t>equation #2</t>
  </si>
  <si>
    <t>equation #3</t>
  </si>
  <si>
    <t>sub-area</t>
  </si>
  <si>
    <t>variable</t>
  </si>
  <si>
    <t>value</t>
  </si>
  <si>
    <t>units</t>
  </si>
  <si>
    <t>meaning</t>
  </si>
  <si>
    <t>material</t>
  </si>
  <si>
    <t>RPCy</t>
  </si>
  <si>
    <t>Regeneration &amp; Protection Credits for Project Area y</t>
  </si>
  <si>
    <t>PE</t>
  </si>
  <si>
    <t>tCO2e</t>
  </si>
  <si>
    <t>emissions from all transport of materials to project site</t>
  </si>
  <si>
    <t>Project Emissions (see equation 2)</t>
  </si>
  <si>
    <t>material 1</t>
  </si>
  <si>
    <t>sub-area 1</t>
  </si>
  <si>
    <t>QMTy1,i</t>
  </si>
  <si>
    <t>t (metric tons)</t>
  </si>
  <si>
    <t>mass of living shoreline material</t>
  </si>
  <si>
    <t>PAi,1</t>
  </si>
  <si>
    <t>acres</t>
  </si>
  <si>
    <t>Project Area sub-1, defined as the area within the overall PA of a project which has the same WCS value</t>
  </si>
  <si>
    <t>dy1AB,i</t>
  </si>
  <si>
    <t>mi</t>
  </si>
  <si>
    <t>distance of first leg - may be the only distance if only one transport mode was used</t>
  </si>
  <si>
    <t>WCSi,1</t>
  </si>
  <si>
    <t>tCO2e/acre</t>
  </si>
  <si>
    <t>Value of SOC stock determined by Texas BCD for PAi,1</t>
  </si>
  <si>
    <t>tCO2e/t-mile</t>
  </si>
  <si>
    <t>dy1BC,i</t>
  </si>
  <si>
    <t>distance of second leg - only needed if transport mode changed</t>
  </si>
  <si>
    <t>sub-area 2</t>
  </si>
  <si>
    <t>EFTMy1BC</t>
  </si>
  <si>
    <t>emission factor of second leg transport</t>
  </si>
  <si>
    <t>PAi,2</t>
  </si>
  <si>
    <t>dy1CD,i</t>
  </si>
  <si>
    <t>distance of third leg - only needed if transport mode changed</t>
  </si>
  <si>
    <t>WCSi</t>
  </si>
  <si>
    <t>EFTMy1CD</t>
  </si>
  <si>
    <t xml:space="preserve">emission factor of third leg transport </t>
  </si>
  <si>
    <t>sub-area 3</t>
  </si>
  <si>
    <t>material 2</t>
  </si>
  <si>
    <t>PAi,3</t>
  </si>
  <si>
    <t>QMTy2,i</t>
  </si>
  <si>
    <t>sub-area 4</t>
  </si>
  <si>
    <t>PAi,4</t>
  </si>
  <si>
    <t>sub-area 5</t>
  </si>
  <si>
    <t>PAi,5</t>
  </si>
  <si>
    <t>material 3</t>
  </si>
  <si>
    <t>QMTy3,i</t>
  </si>
  <si>
    <t>material 4</t>
  </si>
  <si>
    <t>material 5</t>
  </si>
  <si>
    <t>material 6</t>
  </si>
  <si>
    <t>material 7</t>
  </si>
  <si>
    <t>material 8</t>
  </si>
  <si>
    <t>material 9</t>
  </si>
  <si>
    <t>material 10</t>
  </si>
  <si>
    <t>Vehicle Type</t>
  </si>
  <si>
    <t>CO2 Factor (kg/ton-mile)</t>
  </si>
  <si>
    <t>CH4 Factor (g/ton-mile)</t>
  </si>
  <si>
    <t>N2O Factor (g/ton-mile)</t>
  </si>
  <si>
    <t>Medium and Heavy Duty Truck</t>
  </si>
  <si>
    <t>Rail</t>
  </si>
  <si>
    <t>Aircraft</t>
  </si>
  <si>
    <t>Material #</t>
  </si>
  <si>
    <t>Material name</t>
  </si>
  <si>
    <t>Supplier name</t>
  </si>
  <si>
    <t>Transportation Mode</t>
  </si>
  <si>
    <t>Point A Location (lat and long)</t>
  </si>
  <si>
    <t>Point B Location (lat and long)</t>
  </si>
  <si>
    <t>A to B distance (in miles - NOT nautical)</t>
  </si>
  <si>
    <r>
      <t>Transportation Mode 2</t>
    </r>
    <r>
      <rPr>
        <b/>
        <i/>
        <sz val="11"/>
        <color rgb="FFFF0000"/>
        <rFont val="Calibri"/>
        <family val="2"/>
        <scheme val="minor"/>
      </rPr>
      <t xml:space="preserve"> (optional)</t>
    </r>
  </si>
  <si>
    <r>
      <t>Point C location (lat and long)</t>
    </r>
    <r>
      <rPr>
        <b/>
        <i/>
        <sz val="11"/>
        <color rgb="FFFF0000"/>
        <rFont val="Calibri"/>
        <family val="2"/>
        <scheme val="minor"/>
      </rPr>
      <t xml:space="preserve"> (optional)</t>
    </r>
  </si>
  <si>
    <t>B to C distance (in miles - NOT nautical)</t>
  </si>
  <si>
    <r>
      <t>Transportation Mode 3</t>
    </r>
    <r>
      <rPr>
        <b/>
        <i/>
        <sz val="11"/>
        <color theme="9"/>
        <rFont val="Calibri"/>
        <family val="2"/>
        <scheme val="minor"/>
      </rPr>
      <t xml:space="preserve"> </t>
    </r>
    <r>
      <rPr>
        <b/>
        <i/>
        <sz val="11"/>
        <color rgb="FFFF0000"/>
        <rFont val="Calibri"/>
        <family val="2"/>
        <scheme val="minor"/>
      </rPr>
      <t>(optional)</t>
    </r>
  </si>
  <si>
    <r>
      <t xml:space="preserve">Point D location (lat and long) </t>
    </r>
    <r>
      <rPr>
        <b/>
        <i/>
        <sz val="11"/>
        <color rgb="FFFF0000"/>
        <rFont val="Calibri"/>
        <family val="2"/>
        <scheme val="minor"/>
      </rPr>
      <t>(optional)</t>
    </r>
  </si>
  <si>
    <t>C to D distance (in miles - NOT nautical)</t>
  </si>
  <si>
    <t>file name(s) of corresponding verification of transport</t>
  </si>
  <si>
    <t>New or Recycled/ Reused?</t>
  </si>
  <si>
    <r>
      <rPr>
        <b/>
        <i/>
        <sz val="11"/>
        <color rgb="FFFF0000"/>
        <rFont val="Calibri"/>
        <family val="2"/>
        <scheme val="minor"/>
      </rPr>
      <t xml:space="preserve">(concrete only) </t>
    </r>
    <r>
      <rPr>
        <b/>
        <i/>
        <sz val="11"/>
        <color theme="1"/>
        <rFont val="Calibri"/>
        <family val="2"/>
        <scheme val="minor"/>
      </rPr>
      <t>lbs of cement per cuyd</t>
    </r>
  </si>
  <si>
    <r>
      <rPr>
        <b/>
        <i/>
        <sz val="11"/>
        <color rgb="FFFF0000"/>
        <rFont val="Calibri"/>
        <family val="2"/>
        <scheme val="minor"/>
      </rPr>
      <t>(concrete only)</t>
    </r>
    <r>
      <rPr>
        <b/>
        <i/>
        <sz val="11"/>
        <color theme="1"/>
        <rFont val="Calibri"/>
        <family val="2"/>
        <scheme val="minor"/>
      </rPr>
      <t xml:space="preserve"> type of cement</t>
    </r>
  </si>
  <si>
    <r>
      <rPr>
        <b/>
        <i/>
        <sz val="11"/>
        <color rgb="FFFF0000"/>
        <rFont val="Calibri"/>
        <family val="2"/>
        <scheme val="minor"/>
      </rPr>
      <t>(concrete only)</t>
    </r>
    <r>
      <rPr>
        <b/>
        <i/>
        <sz val="11"/>
        <color theme="1"/>
        <rFont val="Calibri"/>
        <family val="2"/>
        <scheme val="minor"/>
      </rPr>
      <t xml:space="preserve"> lbs of SCM per cuyd</t>
    </r>
  </si>
  <si>
    <t>corresponds to material # on worksheet</t>
  </si>
  <si>
    <t>i.e. concrete, rock, oyster shell, etc.</t>
  </si>
  <si>
    <t>only needed if transport had multiple legs</t>
  </si>
  <si>
    <t xml:space="preserve">maps, signed delivery documents, etc. </t>
  </si>
  <si>
    <t>Accepted Nomenclature</t>
  </si>
  <si>
    <t>Boat</t>
  </si>
  <si>
    <t>Emission_Factors</t>
  </si>
  <si>
    <t>rock</t>
  </si>
  <si>
    <t>abc</t>
  </si>
  <si>
    <t>oyster shell</t>
  </si>
  <si>
    <t>adef</t>
  </si>
  <si>
    <t>CO2e emission factor</t>
  </si>
  <si>
    <t>CO2 equivalency</t>
  </si>
  <si>
    <t xml:space="preserve">Includes Equation 3 outputs to be used in Equation 2 on the Developer_Worksheet (source: US EPA) </t>
  </si>
  <si>
    <t>emission factor of transportation mode (see Emission_Factors)</t>
  </si>
  <si>
    <t>dy2BC,i</t>
  </si>
  <si>
    <t>dy2CD,i</t>
  </si>
  <si>
    <t>dy3BC,i</t>
  </si>
  <si>
    <t>EFTMy2BC</t>
  </si>
  <si>
    <t>EFTMy2CD</t>
  </si>
  <si>
    <t>EFTMy3BC</t>
  </si>
  <si>
    <t>dy3CD,i</t>
  </si>
  <si>
    <t>EFTMy3CD</t>
  </si>
  <si>
    <t>QMTy4,i</t>
  </si>
  <si>
    <t>dy2AB,i</t>
  </si>
  <si>
    <t>dy3AB,i</t>
  </si>
  <si>
    <t>dy4AB,i</t>
  </si>
  <si>
    <t>dy41BC,i</t>
  </si>
  <si>
    <t>EFTMy4BC</t>
  </si>
  <si>
    <t>dy4CD,i</t>
  </si>
  <si>
    <t>EFTMy4CD</t>
  </si>
  <si>
    <t>QMTy5,i</t>
  </si>
  <si>
    <t>dy5AB,i</t>
  </si>
  <si>
    <t>dy5BC,i</t>
  </si>
  <si>
    <t>EFTMy5BC</t>
  </si>
  <si>
    <t>dy5CD,i</t>
  </si>
  <si>
    <t>EFTMy5CD</t>
  </si>
  <si>
    <t>QMTy6,i</t>
  </si>
  <si>
    <t>dy6AB,i</t>
  </si>
  <si>
    <t>dy6BC,i</t>
  </si>
  <si>
    <t>EFTMy6BC</t>
  </si>
  <si>
    <t>dy6CD,i</t>
  </si>
  <si>
    <t>EFTMy6CD</t>
  </si>
  <si>
    <t>QMTy7,i</t>
  </si>
  <si>
    <t>EFTMy7</t>
  </si>
  <si>
    <t>dy7BC,i</t>
  </si>
  <si>
    <t>dy7AB,i</t>
  </si>
  <si>
    <t>EFTMy7BC</t>
  </si>
  <si>
    <t>dy7CD,i</t>
  </si>
  <si>
    <t>EFTMy7CD</t>
  </si>
  <si>
    <t>QMTy8,i</t>
  </si>
  <si>
    <t>dy8AB,i</t>
  </si>
  <si>
    <t>EFTMy8AB</t>
  </si>
  <si>
    <t>dy8BC,i</t>
  </si>
  <si>
    <t>EFTMy8BC</t>
  </si>
  <si>
    <t>dy8CD,i</t>
  </si>
  <si>
    <t>EFTMy8CD</t>
  </si>
  <si>
    <t>QMTy9,i</t>
  </si>
  <si>
    <t>dy9AB,i</t>
  </si>
  <si>
    <t>EFTMy9AB</t>
  </si>
  <si>
    <t>dy9BC,i</t>
  </si>
  <si>
    <t>EFTMy9BC</t>
  </si>
  <si>
    <t>dy9CD,i</t>
  </si>
  <si>
    <t>EFTMy9CD</t>
  </si>
  <si>
    <t>QMTy10,i</t>
  </si>
  <si>
    <t>dy10AB,i</t>
  </si>
  <si>
    <t>EFTMy10AB</t>
  </si>
  <si>
    <t>dy10BC,i</t>
  </si>
  <si>
    <t>EFTMy10BC</t>
  </si>
  <si>
    <t>dy10CD,i</t>
  </si>
  <si>
    <t>EFTMy10CD</t>
  </si>
  <si>
    <t>EFTMy6AB</t>
  </si>
  <si>
    <t>EFTMy5AB</t>
  </si>
  <si>
    <t>EFTMy4AB</t>
  </si>
  <si>
    <t>EFTMy3AB</t>
  </si>
  <si>
    <t>EFTMy2AB</t>
  </si>
  <si>
    <t>EFTMy1AB</t>
  </si>
  <si>
    <t>ReadMe</t>
  </si>
  <si>
    <t>Describes contents on each tab of sheet</t>
  </si>
  <si>
    <t>blue cells indicate  tabs which need information/data inputs from PDs</t>
  </si>
  <si>
    <t>Main worksheet for PDs to calculate their estimated carbon storage values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</si>
</sst>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sz val="11"/>
      <color rgb="FF444444"/>
      <name val="Calibri"/>
      <family val="2"/>
      <charset val="1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1"/>
      <color rgb="FFAEAAAA"/>
      <name val="Calibri"/>
      <family val="2"/>
      <scheme val="minor"/>
    </font>
    <font>
      <b/>
      <i/>
      <sz val="11"/>
      <color theme="6"/>
      <name val="Calibri"/>
      <family val="2"/>
      <scheme val="minor"/>
    </font>
    <font>
      <b/>
      <sz val="14"/>
      <color theme="9"/>
      <name val="Calibri"/>
      <family val="2"/>
      <scheme val="minor"/>
    </font>
    <font>
      <b/>
      <sz val="18"/>
      <color theme="9"/>
      <name val="Calibri"/>
      <family val="2"/>
      <scheme val="minor"/>
    </font>
    <font>
      <sz val="18"/>
      <color theme="1"/>
      <name val="Calibri"/>
      <family val="2"/>
      <scheme val="minor"/>
    </font>
    <font>
      <b/>
      <i/>
      <sz val="11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color theme="9"/>
      <name val="Calibri"/>
      <family val="2"/>
      <scheme val="minor"/>
    </font>
    <font>
      <i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u/>
      <sz val="11"/>
      <color theme="10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b/>
      <i/>
      <sz val="11"/>
      <color theme="0" tint="-0.249977111117893"/>
      <name val="Calibri"/>
      <family val="2"/>
      <scheme val="minor"/>
    </font>
    <font>
      <b/>
      <i/>
      <sz val="11"/>
      <color theme="0" tint="-0.499984740745262"/>
      <name val="Calibri"/>
      <family val="2"/>
      <scheme val="minor"/>
    </font>
    <font>
      <sz val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/>
  </cellStyleXfs>
  <cellXfs count="43">
    <xf numFmtId="0" fontId="0" fillId="0" borderId="0" xfId="0"/>
    <xf numFmtId="0" fontId="1" fillId="0" borderId="0" xfId="0" applyFont="1"/>
    <xf numFmtId="0" fontId="3" fillId="0" borderId="0" xfId="0" applyFont="1"/>
    <xf numFmtId="0" fontId="0" fillId="2" borderId="1" xfId="0" applyFill="1" applyBorder="1"/>
    <xf numFmtId="0" fontId="4" fillId="0" borderId="0" xfId="0" applyFont="1"/>
    <xf numFmtId="0" fontId="5" fillId="0" borderId="0" xfId="0" applyFont="1"/>
    <xf numFmtId="0" fontId="8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9" fillId="0" borderId="0" xfId="0" applyFont="1"/>
    <xf numFmtId="0" fontId="0" fillId="0" borderId="0" xfId="0" applyAlignment="1">
      <alignment horizontal="center"/>
    </xf>
    <xf numFmtId="0" fontId="0" fillId="3" borderId="1" xfId="0" applyFill="1" applyBorder="1"/>
    <xf numFmtId="0" fontId="11" fillId="0" borderId="0" xfId="0" applyFont="1"/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0" fontId="3" fillId="5" borderId="0" xfId="0" applyFont="1" applyFill="1" applyAlignment="1">
      <alignment vertical="center" wrapText="1"/>
    </xf>
    <xf numFmtId="0" fontId="12" fillId="4" borderId="0" xfId="0" applyFont="1" applyFill="1" applyAlignment="1">
      <alignment vertical="center" wrapText="1"/>
    </xf>
    <xf numFmtId="0" fontId="14" fillId="4" borderId="0" xfId="1" applyFont="1" applyFill="1" applyAlignment="1">
      <alignment vertical="center" wrapText="1"/>
    </xf>
    <xf numFmtId="0" fontId="0" fillId="5" borderId="0" xfId="0" applyFill="1" applyAlignment="1">
      <alignment vertical="center" wrapText="1"/>
    </xf>
    <xf numFmtId="0" fontId="0" fillId="4" borderId="0" xfId="0" applyFill="1" applyAlignment="1">
      <alignment vertical="center" wrapText="1"/>
    </xf>
    <xf numFmtId="0" fontId="0" fillId="2" borderId="2" xfId="0" applyFill="1" applyBorder="1"/>
    <xf numFmtId="0" fontId="0" fillId="2" borderId="3" xfId="0" applyFill="1" applyBorder="1"/>
    <xf numFmtId="0" fontId="2" fillId="0" borderId="0" xfId="0" applyFont="1" applyAlignment="1">
      <alignment vertical="center" wrapText="1"/>
    </xf>
    <xf numFmtId="0" fontId="1" fillId="0" borderId="0" xfId="0" applyFont="1" applyAlignment="1">
      <alignment wrapText="1"/>
    </xf>
    <xf numFmtId="0" fontId="0" fillId="4" borderId="0" xfId="0" applyFill="1" applyAlignment="1">
      <alignment wrapText="1"/>
    </xf>
    <xf numFmtId="0" fontId="3" fillId="5" borderId="0" xfId="0" applyFont="1" applyFill="1" applyAlignment="1">
      <alignment wrapText="1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2" fillId="3" borderId="0" xfId="0" applyFont="1" applyFill="1" applyAlignment="1">
      <alignment horizontal="center"/>
    </xf>
    <xf numFmtId="0" fontId="3" fillId="4" borderId="0" xfId="0" applyFont="1" applyFill="1" applyAlignment="1">
      <alignment wrapText="1"/>
    </xf>
    <xf numFmtId="0" fontId="12" fillId="0" borderId="0" xfId="0" applyFont="1"/>
    <xf numFmtId="0" fontId="0" fillId="0" borderId="0" xfId="0" applyFill="1" applyBorder="1"/>
    <xf numFmtId="0" fontId="11" fillId="0" borderId="0" xfId="0" applyFont="1" applyFill="1" applyBorder="1"/>
    <xf numFmtId="0" fontId="9" fillId="0" borderId="0" xfId="0" applyFont="1" applyFill="1" applyBorder="1"/>
    <xf numFmtId="0" fontId="4" fillId="0" borderId="0" xfId="0" applyFont="1" applyFill="1" applyBorder="1"/>
    <xf numFmtId="0" fontId="16" fillId="0" borderId="0" xfId="0" applyFont="1" applyFill="1" applyBorder="1"/>
    <xf numFmtId="0" fontId="2" fillId="0" borderId="0" xfId="0" applyFont="1" applyFill="1" applyBorder="1"/>
    <xf numFmtId="0" fontId="17" fillId="0" borderId="0" xfId="0" applyFont="1" applyFill="1" applyBorder="1"/>
    <xf numFmtId="0" fontId="0" fillId="6" borderId="1" xfId="0" applyFill="1" applyBorder="1"/>
    <xf numFmtId="0" fontId="10" fillId="6" borderId="1" xfId="0" applyFont="1" applyFill="1" applyBorder="1"/>
    <xf numFmtId="0" fontId="0" fillId="6" borderId="3" xfId="0" applyFill="1" applyBorder="1"/>
    <xf numFmtId="1" fontId="2" fillId="2" borderId="1" xfId="0" applyNumberFormat="1" applyFont="1" applyFill="1" applyBorder="1"/>
    <xf numFmtId="0" fontId="0" fillId="3" borderId="0" xfId="0" applyFont="1" applyFill="1"/>
    <xf numFmtId="0" fontId="0" fillId="3" borderId="0" xfId="0" applyFill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2.xml"/><Relationship Id="rId5" Type="http://schemas.openxmlformats.org/officeDocument/2006/relationships/theme" Target="theme/theme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571500</xdr:colOff>
      <xdr:row>3</xdr:row>
      <xdr:rowOff>133350</xdr:rowOff>
    </xdr:from>
    <xdr:to>
      <xdr:col>4</xdr:col>
      <xdr:colOff>1095375</xdr:colOff>
      <xdr:row>4</xdr:row>
      <xdr:rowOff>165100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C43F0215-775B-88DC-4C3F-7C5B583D5238}"/>
            </a:ext>
            <a:ext uri="{147F2762-F138-4A5C-976F-8EAC2B608ADB}">
              <a16:predDERef xmlns:a16="http://schemas.microsoft.com/office/drawing/2014/main" pred="{8F78002F-436E-E32D-25B0-B88D224BE5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81125" y="1276350"/>
          <a:ext cx="2886075" cy="438150"/>
        </a:xfrm>
        <a:prstGeom prst="rect">
          <a:avLst/>
        </a:prstGeom>
        <a:ln w="38100">
          <a:solidFill>
            <a:schemeClr val="accent6"/>
          </a:solidFill>
        </a:ln>
      </xdr:spPr>
    </xdr:pic>
    <xdr:clientData/>
  </xdr:twoCellAnchor>
  <xdr:twoCellAnchor editAs="oneCell">
    <xdr:from>
      <xdr:col>7</xdr:col>
      <xdr:colOff>9525</xdr:colOff>
      <xdr:row>3</xdr:row>
      <xdr:rowOff>47625</xdr:rowOff>
    </xdr:from>
    <xdr:to>
      <xdr:col>10</xdr:col>
      <xdr:colOff>1085850</xdr:colOff>
      <xdr:row>4</xdr:row>
      <xdr:rowOff>69850</xdr:rowOff>
    </xdr:to>
    <xdr:pic>
      <xdr:nvPicPr>
        <xdr:cNvPr id="8" name="Picture 6">
          <a:extLst>
            <a:ext uri="{FF2B5EF4-FFF2-40B4-BE49-F238E27FC236}">
              <a16:creationId xmlns:a16="http://schemas.microsoft.com/office/drawing/2014/main" id="{291B3D11-E3B6-114F-8D9F-C3298476B1B2}"/>
            </a:ext>
            <a:ext uri="{147F2762-F138-4A5C-976F-8EAC2B608ADB}">
              <a16:predDERef xmlns:a16="http://schemas.microsoft.com/office/drawing/2014/main" pred="{C43F0215-775B-88DC-4C3F-7C5B583D52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772400" y="1190625"/>
          <a:ext cx="3600450" cy="428625"/>
        </a:xfrm>
        <a:prstGeom prst="rect">
          <a:avLst/>
        </a:prstGeom>
        <a:ln w="38100">
          <a:solidFill>
            <a:schemeClr val="accent6"/>
          </a:solidFill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19050</xdr:colOff>
      <xdr:row>2</xdr:row>
      <xdr:rowOff>38100</xdr:rowOff>
    </xdr:from>
    <xdr:to>
      <xdr:col>14</xdr:col>
      <xdr:colOff>324152</xdr:colOff>
      <xdr:row>2</xdr:row>
      <xdr:rowOff>335190</xdr:rowOff>
    </xdr:to>
    <xdr:pic>
      <xdr:nvPicPr>
        <xdr:cNvPr id="2" name="Picture 7">
          <a:extLst>
            <a:ext uri="{FF2B5EF4-FFF2-40B4-BE49-F238E27FC236}">
              <a16:creationId xmlns:a16="http://schemas.microsoft.com/office/drawing/2014/main" id="{B7FEBFFD-874C-41EA-80F5-CC99D100448B}"/>
            </a:ext>
            <a:ext uri="{147F2762-F138-4A5C-976F-8EAC2B608ADB}">
              <a16:predDERef xmlns:a16="http://schemas.microsoft.com/office/drawing/2014/main" pred="{291B3D11-E3B6-114F-8D9F-C3298476B1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530850" y="774700"/>
          <a:ext cx="4572302" cy="297090"/>
        </a:xfrm>
        <a:prstGeom prst="rect">
          <a:avLst/>
        </a:prstGeom>
        <a:ln w="38100">
          <a:solidFill>
            <a:schemeClr val="accent6"/>
          </a:solidFill>
        </a:ln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cement.org/cement-concrete/concrete-materials/cement-types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C7F1C1-7534-4D72-B7E7-4B61ADA2A47B}">
  <sheetPr codeName="Sheet1"/>
  <dimension ref="A1:C10"/>
  <sheetViews>
    <sheetView tabSelected="1" zoomScale="87" zoomScaleNormal="87" workbookViewId="0">
      <selection activeCell="B13" sqref="B13"/>
    </sheetView>
  </sheetViews>
  <sheetFormatPr defaultRowHeight="14.5" x14ac:dyDescent="0.35"/>
  <cols>
    <col min="1" max="1" width="58.453125" bestFit="1" customWidth="1"/>
    <col min="2" max="2" width="101.36328125" bestFit="1" customWidth="1"/>
  </cols>
  <sheetData>
    <row r="1" spans="1:3" ht="18.5" x14ac:dyDescent="0.45">
      <c r="A1" s="25" t="s">
        <v>0</v>
      </c>
      <c r="B1" s="25"/>
      <c r="C1" s="25"/>
    </row>
    <row r="3" spans="1:3" x14ac:dyDescent="0.35">
      <c r="A3" s="2" t="s">
        <v>1</v>
      </c>
      <c r="B3" s="2" t="s">
        <v>2</v>
      </c>
    </row>
    <row r="4" spans="1:3" x14ac:dyDescent="0.35">
      <c r="A4" t="s">
        <v>169</v>
      </c>
      <c r="B4" t="s">
        <v>170</v>
      </c>
    </row>
    <row r="5" spans="1:3" x14ac:dyDescent="0.35">
      <c r="A5" s="41" t="s">
        <v>3</v>
      </c>
      <c r="B5" t="s">
        <v>172</v>
      </c>
    </row>
    <row r="6" spans="1:3" x14ac:dyDescent="0.35">
      <c r="A6" s="41" t="s">
        <v>4</v>
      </c>
      <c r="B6" t="s">
        <v>5</v>
      </c>
    </row>
    <row r="7" spans="1:3" x14ac:dyDescent="0.35">
      <c r="A7" t="s">
        <v>98</v>
      </c>
      <c r="B7" t="s">
        <v>105</v>
      </c>
    </row>
    <row r="9" spans="1:3" x14ac:dyDescent="0.35">
      <c r="A9" s="42" t="s">
        <v>171</v>
      </c>
    </row>
    <row r="10" spans="1:3" x14ac:dyDescent="0.35">
      <c r="A10" t="s">
        <v>6</v>
      </c>
    </row>
  </sheetData>
  <mergeCells count="1">
    <mergeCell ref="A1:C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:R97"/>
  <sheetViews>
    <sheetView zoomScale="84" zoomScaleNormal="84" workbookViewId="0">
      <selection activeCell="A2" sqref="A2:E2"/>
    </sheetView>
  </sheetViews>
  <sheetFormatPr defaultRowHeight="14.5" x14ac:dyDescent="0.35"/>
  <cols>
    <col min="1" max="1" width="12.1796875" customWidth="1"/>
    <col min="2" max="2" width="11.81640625" customWidth="1"/>
    <col min="3" max="3" width="11.1796875" bestFit="1" customWidth="1"/>
    <col min="4" max="4" width="10.81640625" customWidth="1"/>
    <col min="5" max="5" width="53" customWidth="1"/>
    <col min="6" max="6" width="5.54296875" customWidth="1"/>
    <col min="7" max="7" width="11.81640625" customWidth="1"/>
    <col min="8" max="8" width="10.81640625" customWidth="1"/>
    <col min="9" max="9" width="10.7265625" customWidth="1"/>
    <col min="10" max="10" width="14.54296875" customWidth="1"/>
    <col min="11" max="11" width="33.81640625" customWidth="1"/>
    <col min="12" max="12" width="6.81640625" customWidth="1"/>
    <col min="13" max="13" width="11.81640625" customWidth="1"/>
    <col min="14" max="14" width="19.1796875" bestFit="1" customWidth="1"/>
    <col min="15" max="15" width="12" customWidth="1"/>
    <col min="17" max="17" width="18.54296875" customWidth="1"/>
    <col min="18" max="18" width="18.81640625" customWidth="1"/>
    <col min="19" max="19" width="15.90625" customWidth="1"/>
    <col min="20" max="20" width="12.26953125" customWidth="1"/>
    <col min="21" max="21" width="11.453125" customWidth="1"/>
    <col min="22" max="22" width="11.90625" customWidth="1"/>
  </cols>
  <sheetData>
    <row r="1" spans="1:18" ht="19.5" customHeight="1" x14ac:dyDescent="0.35">
      <c r="A1" s="26" t="s">
        <v>7</v>
      </c>
      <c r="B1" s="26"/>
      <c r="C1" s="26"/>
      <c r="D1" s="26"/>
      <c r="E1" s="26"/>
    </row>
    <row r="2" spans="1:18" ht="28" customHeight="1" x14ac:dyDescent="0.35">
      <c r="A2" s="27" t="s">
        <v>8</v>
      </c>
      <c r="B2" s="27"/>
      <c r="C2" s="27"/>
      <c r="D2" s="27"/>
      <c r="E2" s="27"/>
      <c r="M2" s="26"/>
      <c r="N2" s="26"/>
      <c r="O2" s="26"/>
      <c r="P2" s="26"/>
      <c r="Q2" s="26"/>
    </row>
    <row r="3" spans="1:18" s="6" customFormat="1" ht="36" customHeight="1" x14ac:dyDescent="0.35">
      <c r="A3" s="26" t="s">
        <v>9</v>
      </c>
      <c r="B3" s="26"/>
      <c r="C3" s="26"/>
      <c r="D3" s="26"/>
      <c r="E3" s="26"/>
      <c r="G3" s="26" t="s">
        <v>10</v>
      </c>
      <c r="H3" s="26"/>
      <c r="I3" s="26"/>
      <c r="J3" s="26"/>
      <c r="K3" s="26"/>
      <c r="L3" s="7"/>
    </row>
    <row r="4" spans="1:18" ht="32.15" customHeight="1" x14ac:dyDescent="0.35">
      <c r="R4" s="11"/>
    </row>
    <row r="5" spans="1:18" ht="27.65" customHeight="1" x14ac:dyDescent="0.35">
      <c r="L5" s="30"/>
      <c r="M5" s="30"/>
      <c r="N5" s="30"/>
      <c r="O5" s="30"/>
      <c r="P5" s="30"/>
      <c r="Q5" s="30"/>
    </row>
    <row r="6" spans="1:18" x14ac:dyDescent="0.35">
      <c r="A6" s="11" t="s">
        <v>12</v>
      </c>
      <c r="B6" s="11" t="s">
        <v>13</v>
      </c>
      <c r="C6" s="11" t="s">
        <v>14</v>
      </c>
      <c r="D6" s="11" t="s">
        <v>15</v>
      </c>
      <c r="E6" s="11" t="s">
        <v>16</v>
      </c>
      <c r="G6" s="11" t="s">
        <v>17</v>
      </c>
      <c r="H6" s="11" t="s">
        <v>13</v>
      </c>
      <c r="I6" s="11" t="s">
        <v>14</v>
      </c>
      <c r="J6" s="11" t="s">
        <v>15</v>
      </c>
      <c r="K6" s="11" t="s">
        <v>16</v>
      </c>
      <c r="L6" s="30"/>
      <c r="M6" s="31"/>
      <c r="N6" s="31"/>
      <c r="O6" s="31"/>
      <c r="P6" s="31"/>
      <c r="Q6" s="31"/>
    </row>
    <row r="7" spans="1:18" ht="29" x14ac:dyDescent="0.35">
      <c r="B7" t="s">
        <v>18</v>
      </c>
      <c r="C7" s="40">
        <f>SUM(PRODUCT(C11,C12),PRODUCT(C15,C16),PRODUCT(C19,C20),PRODUCT(C23,C24),PRODUCT(C27,C28))-C8</f>
        <v>52062.740599999997</v>
      </c>
      <c r="E7" t="s">
        <v>19</v>
      </c>
      <c r="H7" t="s">
        <v>20</v>
      </c>
      <c r="I7" s="3">
        <f>SUM(PRODUCT(I10,I11,I12),PRODUCT(I10,I13,I14),PRODUCT(I10,I15,I16),PRODUCT(I19,I20,I21),PRODUCT(I19,I22,I23),PRODUCT(I19,I24,I25),PRODUCT(I28,I29,I30),PRODUCT(I28,I31,I32),PRODUCT(I28,I33,I34),PRODUCT(I37,I38,I39),PRODUCT(I37,I40,I41),PRODUCT(I37,I42,I43),PRODUCT(I46,I47,I48),PRODUCT(I46,I49,I50),PRODUCT(I46,I51,I52),PRODUCT(I55,I57,I56),PRODUCT(I55,I58,I59),PRODUCT(I55,I60,I61),PRODUCT(I64,I65,I66),PRODUCT(I64,I67,I68),PRODUCT(,I69,I70,),PRODUCT(I73,I74,I75),PRODUCT(I73,I76,I77),PRODUCT(I73,I78,I79),PRODUCT(I82,I83,I84),PRODUCT(I82,I85,I86),PRODUCT(I82,I87,I88),PRODUCT(I91,I92,I93),PRODUCT(I91,I94,I95),PRODUCT(I91,I96,I97))</f>
        <v>12937.259400000003</v>
      </c>
      <c r="J7" t="s">
        <v>21</v>
      </c>
      <c r="K7" s="12" t="s">
        <v>22</v>
      </c>
      <c r="L7" s="30"/>
      <c r="M7" s="32"/>
      <c r="N7" s="30"/>
      <c r="O7" s="33"/>
      <c r="P7" s="30"/>
      <c r="Q7" s="30"/>
    </row>
    <row r="8" spans="1:18" x14ac:dyDescent="0.35">
      <c r="B8" t="s">
        <v>20</v>
      </c>
      <c r="C8" s="3">
        <f>I7</f>
        <v>12937.259400000003</v>
      </c>
      <c r="D8" t="s">
        <v>21</v>
      </c>
      <c r="E8" t="s">
        <v>23</v>
      </c>
      <c r="L8" s="30"/>
      <c r="M8" s="34"/>
      <c r="N8" s="30"/>
      <c r="O8" s="30"/>
      <c r="P8" s="30"/>
      <c r="Q8" s="30"/>
      <c r="R8" s="2"/>
    </row>
    <row r="9" spans="1:18" x14ac:dyDescent="0.35">
      <c r="G9" s="8" t="s">
        <v>24</v>
      </c>
      <c r="L9" s="30"/>
      <c r="M9" s="30"/>
      <c r="N9" s="30"/>
      <c r="O9" s="30"/>
      <c r="P9" s="30"/>
      <c r="Q9" s="30"/>
    </row>
    <row r="10" spans="1:18" x14ac:dyDescent="0.35">
      <c r="A10" s="8" t="s">
        <v>25</v>
      </c>
      <c r="B10" s="8"/>
      <c r="G10" s="4" t="str">
        <f>IF(ISTEXT(Distance_Details!B3),Distance_Details!B3,"N/A")</f>
        <v>rock</v>
      </c>
      <c r="H10" t="s">
        <v>26</v>
      </c>
      <c r="I10" s="37">
        <f>Distance_Details!C3</f>
        <v>123</v>
      </c>
      <c r="J10" t="s">
        <v>27</v>
      </c>
      <c r="K10" s="1" t="s">
        <v>28</v>
      </c>
      <c r="L10" s="30"/>
      <c r="M10" s="30"/>
      <c r="N10" s="30"/>
      <c r="O10" s="30"/>
      <c r="P10" s="30"/>
      <c r="Q10" s="30"/>
    </row>
    <row r="11" spans="1:18" ht="43.5" x14ac:dyDescent="0.35">
      <c r="B11" t="s">
        <v>29</v>
      </c>
      <c r="C11" s="10">
        <v>50</v>
      </c>
      <c r="D11" t="s">
        <v>30</v>
      </c>
      <c r="E11" s="12" t="s">
        <v>31</v>
      </c>
      <c r="H11" t="s">
        <v>32</v>
      </c>
      <c r="I11" s="3">
        <f>Distance_Details!H3</f>
        <v>1</v>
      </c>
      <c r="J11" t="s">
        <v>33</v>
      </c>
      <c r="K11" s="22" t="s">
        <v>34</v>
      </c>
      <c r="L11" s="30"/>
      <c r="M11" s="30"/>
      <c r="N11" s="30"/>
      <c r="O11" s="30"/>
      <c r="P11" s="30"/>
      <c r="Q11" s="30"/>
    </row>
    <row r="12" spans="1:18" ht="29" x14ac:dyDescent="0.35">
      <c r="B12" t="s">
        <v>35</v>
      </c>
      <c r="C12" s="10">
        <v>100</v>
      </c>
      <c r="D12" t="s">
        <v>36</v>
      </c>
      <c r="E12" t="s">
        <v>37</v>
      </c>
      <c r="G12" t="str">
        <f>IF(ISTEXT(Distance_Details!E3),Distance_Details!E3,"N/A")</f>
        <v>Rail</v>
      </c>
      <c r="H12" t="s">
        <v>168</v>
      </c>
      <c r="I12" s="19">
        <f>IF(G12="N/A","",VLOOKUP(G12,Emission_Factors!$B$3:$F$6,5,0))</f>
        <v>0.24019999999999997</v>
      </c>
      <c r="J12" t="s">
        <v>38</v>
      </c>
      <c r="K12" s="22" t="s">
        <v>106</v>
      </c>
      <c r="L12" s="35"/>
      <c r="M12" s="30"/>
      <c r="N12" s="30"/>
      <c r="O12" s="30"/>
      <c r="P12" s="30"/>
      <c r="Q12" s="30"/>
    </row>
    <row r="13" spans="1:18" ht="29" x14ac:dyDescent="0.35">
      <c r="H13" t="s">
        <v>39</v>
      </c>
      <c r="I13" s="20">
        <f>Distance_Details!K3</f>
        <v>2</v>
      </c>
      <c r="K13" s="22" t="s">
        <v>40</v>
      </c>
      <c r="L13" s="35"/>
      <c r="M13" s="30"/>
      <c r="N13" s="30"/>
      <c r="O13" s="30"/>
      <c r="P13" s="30"/>
      <c r="Q13" s="30"/>
    </row>
    <row r="14" spans="1:18" x14ac:dyDescent="0.35">
      <c r="A14" s="8" t="s">
        <v>41</v>
      </c>
      <c r="B14" s="8"/>
      <c r="G14" t="str">
        <f>IF(ISTEXT(Distance_Details!I3),Distance_Details!I3,"N/A")</f>
        <v>Medium and Heavy Duty Truck</v>
      </c>
      <c r="H14" t="s">
        <v>42</v>
      </c>
      <c r="I14" s="20">
        <f>IF(G14="N/A","",(VLOOKUP(G14,Emission_Factors!$B$3:$F$6,5,0)))</f>
        <v>1.6126999999999998</v>
      </c>
      <c r="J14" t="s">
        <v>38</v>
      </c>
      <c r="K14" s="1" t="s">
        <v>43</v>
      </c>
      <c r="L14" s="35"/>
      <c r="M14" s="30"/>
      <c r="N14" s="30"/>
      <c r="O14" s="30"/>
      <c r="P14" s="30"/>
      <c r="Q14" s="30"/>
    </row>
    <row r="15" spans="1:18" ht="29" x14ac:dyDescent="0.35">
      <c r="B15" t="s">
        <v>44</v>
      </c>
      <c r="C15" s="10">
        <v>100</v>
      </c>
      <c r="D15" t="s">
        <v>30</v>
      </c>
      <c r="H15" t="s">
        <v>45</v>
      </c>
      <c r="I15" s="20">
        <f>Distance_Details!N3</f>
        <v>3</v>
      </c>
      <c r="K15" s="22" t="s">
        <v>46</v>
      </c>
      <c r="L15" s="35"/>
      <c r="M15" s="30"/>
      <c r="N15" s="30"/>
      <c r="O15" s="30"/>
      <c r="P15" s="30"/>
      <c r="Q15" s="30"/>
    </row>
    <row r="16" spans="1:18" x14ac:dyDescent="0.35">
      <c r="B16" t="s">
        <v>47</v>
      </c>
      <c r="C16" s="10">
        <v>200</v>
      </c>
      <c r="D16" t="s">
        <v>36</v>
      </c>
      <c r="G16" t="str">
        <f>IF(ISTEXT(Distance_Details!L3),Distance_Details!L3,"N/A")</f>
        <v>Boat</v>
      </c>
      <c r="H16" t="s">
        <v>48</v>
      </c>
      <c r="I16" s="20">
        <f>IF(G16="N/A","",(VLOOKUP(G16,Emission_Factors!$B$3:$F$6,5,0)))</f>
        <v>0.84500000000000008</v>
      </c>
      <c r="J16" t="s">
        <v>38</v>
      </c>
      <c r="K16" s="22" t="s">
        <v>49</v>
      </c>
      <c r="L16" s="35"/>
      <c r="M16" s="30"/>
      <c r="N16" s="30"/>
      <c r="O16" s="30"/>
      <c r="P16" s="30"/>
      <c r="Q16" s="30"/>
    </row>
    <row r="17" spans="1:17" x14ac:dyDescent="0.35">
      <c r="K17" s="1"/>
      <c r="L17" s="30"/>
      <c r="M17" s="32"/>
      <c r="N17" s="30"/>
      <c r="O17" s="33"/>
      <c r="P17" s="30"/>
      <c r="Q17" s="30"/>
    </row>
    <row r="18" spans="1:17" x14ac:dyDescent="0.35">
      <c r="A18" s="8" t="s">
        <v>50</v>
      </c>
      <c r="B18" s="8"/>
      <c r="G18" s="8" t="s">
        <v>51</v>
      </c>
      <c r="K18" s="1"/>
      <c r="L18" s="30"/>
      <c r="M18" s="34"/>
      <c r="N18" s="30"/>
      <c r="O18" s="33"/>
      <c r="P18" s="30"/>
      <c r="Q18" s="30"/>
    </row>
    <row r="19" spans="1:17" x14ac:dyDescent="0.35">
      <c r="B19" t="s">
        <v>52</v>
      </c>
      <c r="C19" s="10">
        <v>100</v>
      </c>
      <c r="D19" t="s">
        <v>30</v>
      </c>
      <c r="G19" s="4" t="str">
        <f>IF(ISTEXT(Distance_Details!B4),Distance_Details!B4,"N/A")</f>
        <v>oyster shell</v>
      </c>
      <c r="H19" t="s">
        <v>53</v>
      </c>
      <c r="I19" s="38">
        <f>Distance_Details!C4</f>
        <v>456</v>
      </c>
      <c r="J19" t="s">
        <v>27</v>
      </c>
      <c r="L19" s="30"/>
      <c r="M19" s="30"/>
      <c r="N19" s="30"/>
      <c r="O19" s="30"/>
      <c r="P19" s="30"/>
      <c r="Q19" s="30"/>
    </row>
    <row r="20" spans="1:17" x14ac:dyDescent="0.35">
      <c r="B20" t="s">
        <v>47</v>
      </c>
      <c r="C20" s="10">
        <v>400</v>
      </c>
      <c r="D20" t="s">
        <v>36</v>
      </c>
      <c r="H20" t="s">
        <v>116</v>
      </c>
      <c r="I20" s="3">
        <f>Distance_Details!H4</f>
        <v>2</v>
      </c>
      <c r="J20" t="s">
        <v>33</v>
      </c>
      <c r="K20" s="1"/>
      <c r="L20" s="30"/>
      <c r="M20" s="30"/>
      <c r="N20" s="30"/>
      <c r="O20" s="30"/>
      <c r="P20" s="30"/>
      <c r="Q20" s="30"/>
    </row>
    <row r="21" spans="1:17" x14ac:dyDescent="0.35">
      <c r="G21" t="str">
        <f>IF(ISTEXT(Distance_Details!E4),Distance_Details!E4,"N/A")</f>
        <v>Aircraft</v>
      </c>
      <c r="H21" t="s">
        <v>167</v>
      </c>
      <c r="I21" s="3">
        <f>IF(G21="N/A","",(VLOOKUP(G21,Emission_Factors!$B$3:$F$6,5,0)))</f>
        <v>10.965700000000002</v>
      </c>
      <c r="J21" t="s">
        <v>38</v>
      </c>
      <c r="K21" s="1"/>
      <c r="L21" s="30"/>
      <c r="M21" s="30"/>
      <c r="N21" s="30"/>
      <c r="O21" s="30"/>
      <c r="P21" s="30"/>
      <c r="Q21" s="30"/>
    </row>
    <row r="22" spans="1:17" x14ac:dyDescent="0.35">
      <c r="A22" s="8" t="s">
        <v>54</v>
      </c>
      <c r="B22" s="8"/>
      <c r="H22" t="s">
        <v>107</v>
      </c>
      <c r="I22" s="20">
        <f>Distance_Details!K4</f>
        <v>4</v>
      </c>
      <c r="K22" s="1"/>
      <c r="L22" s="30"/>
      <c r="M22" s="30"/>
      <c r="N22" s="30"/>
      <c r="O22" s="30"/>
      <c r="P22" s="30"/>
      <c r="Q22" s="30"/>
    </row>
    <row r="23" spans="1:17" x14ac:dyDescent="0.35">
      <c r="B23" t="s">
        <v>55</v>
      </c>
      <c r="C23" s="10"/>
      <c r="D23" t="s">
        <v>30</v>
      </c>
      <c r="G23" t="str">
        <f>IF(ISTEXT(Distance_Details!I4),Distance_Details!I4,"N/A")</f>
        <v>Boat</v>
      </c>
      <c r="H23" t="s">
        <v>110</v>
      </c>
      <c r="I23" s="20">
        <f>IF(G23="N/A","",(VLOOKUP(G23,Emission_Factors!$B$3:$F$6,5,0)))</f>
        <v>0.84500000000000008</v>
      </c>
      <c r="L23" s="30"/>
      <c r="M23" s="30"/>
      <c r="N23" s="30"/>
      <c r="O23" s="30"/>
      <c r="P23" s="30"/>
      <c r="Q23" s="30"/>
    </row>
    <row r="24" spans="1:17" x14ac:dyDescent="0.35">
      <c r="B24" t="s">
        <v>47</v>
      </c>
      <c r="C24" s="10"/>
      <c r="D24" t="s">
        <v>36</v>
      </c>
      <c r="H24" t="s">
        <v>108</v>
      </c>
      <c r="I24" s="20">
        <f>Distance_Details!N4</f>
        <v>6</v>
      </c>
      <c r="K24" s="1"/>
      <c r="L24" s="30"/>
      <c r="M24" s="30"/>
      <c r="N24" s="30"/>
      <c r="O24" s="30"/>
      <c r="P24" s="30"/>
      <c r="Q24" s="30"/>
    </row>
    <row r="25" spans="1:17" x14ac:dyDescent="0.35">
      <c r="G25" t="str">
        <f>IF(ISTEXT(Distance_Details!L4),Distance_Details!L4,"N/A")</f>
        <v>Rail</v>
      </c>
      <c r="H25" t="s">
        <v>111</v>
      </c>
      <c r="I25" s="20">
        <f>IF(G25="N/A","",(VLOOKUP(G25,Emission_Factors!$B$3:$F$6,5,0)))</f>
        <v>0.24019999999999997</v>
      </c>
      <c r="K25" s="1"/>
      <c r="L25" s="30"/>
      <c r="M25" s="30"/>
      <c r="N25" s="30"/>
      <c r="O25" s="30"/>
      <c r="P25" s="30"/>
      <c r="Q25" s="30"/>
    </row>
    <row r="26" spans="1:17" x14ac:dyDescent="0.35">
      <c r="A26" s="8" t="s">
        <v>56</v>
      </c>
      <c r="B26" s="8"/>
      <c r="E26" s="9"/>
      <c r="K26" s="1"/>
      <c r="L26" s="30"/>
      <c r="M26" s="30"/>
      <c r="N26" s="30"/>
      <c r="O26" s="30"/>
      <c r="P26" s="30"/>
      <c r="Q26" s="30"/>
    </row>
    <row r="27" spans="1:17" x14ac:dyDescent="0.35">
      <c r="B27" t="s">
        <v>57</v>
      </c>
      <c r="C27" s="10"/>
      <c r="D27" t="s">
        <v>30</v>
      </c>
      <c r="G27" s="8" t="s">
        <v>58</v>
      </c>
      <c r="L27" s="30"/>
      <c r="M27" s="32"/>
      <c r="N27" s="30"/>
      <c r="O27" s="33"/>
      <c r="P27" s="30"/>
      <c r="Q27" s="30"/>
    </row>
    <row r="28" spans="1:17" x14ac:dyDescent="0.35">
      <c r="B28" t="s">
        <v>47</v>
      </c>
      <c r="C28" s="10"/>
      <c r="D28" t="s">
        <v>36</v>
      </c>
      <c r="G28" s="5" t="str">
        <f>IF(ISTEXT(Distance_Details!B5),Distance_Details!B5,"N/A")</f>
        <v>N/A</v>
      </c>
      <c r="H28" t="s">
        <v>59</v>
      </c>
      <c r="I28" s="37">
        <f>Distance_Details!C5</f>
        <v>0</v>
      </c>
      <c r="J28" t="s">
        <v>27</v>
      </c>
      <c r="K28" s="1"/>
      <c r="L28" s="30"/>
      <c r="M28" s="36"/>
      <c r="N28" s="30"/>
      <c r="O28" s="33"/>
      <c r="P28" s="30"/>
      <c r="Q28" s="30"/>
    </row>
    <row r="29" spans="1:17" x14ac:dyDescent="0.35">
      <c r="H29" t="s">
        <v>117</v>
      </c>
      <c r="I29" s="3">
        <f>Distance_Details!H5</f>
        <v>0</v>
      </c>
      <c r="J29" t="s">
        <v>33</v>
      </c>
      <c r="K29" s="1"/>
      <c r="L29" s="30"/>
      <c r="M29" s="30"/>
      <c r="N29" s="30"/>
      <c r="O29" s="30"/>
      <c r="P29" s="30"/>
      <c r="Q29" s="30"/>
    </row>
    <row r="30" spans="1:17" x14ac:dyDescent="0.35">
      <c r="G30" t="str">
        <f>IF(ISTEXT(Distance_Details!E5),Distance_Details!E5,"N/A")</f>
        <v>N/A</v>
      </c>
      <c r="H30" t="s">
        <v>166</v>
      </c>
      <c r="I30" s="3" t="str">
        <f>IF(G30="N/A","",(VLOOKUP(G30,Emission_Factors!$B$3:$F$6,5,0)))</f>
        <v/>
      </c>
      <c r="J30" t="s">
        <v>38</v>
      </c>
      <c r="K30" s="1"/>
      <c r="L30" s="30"/>
      <c r="M30" s="30"/>
      <c r="N30" s="30"/>
      <c r="O30" s="30"/>
      <c r="P30" s="30"/>
      <c r="Q30" s="30"/>
    </row>
    <row r="31" spans="1:17" x14ac:dyDescent="0.35">
      <c r="H31" t="s">
        <v>109</v>
      </c>
      <c r="I31" s="20">
        <f>Distance_Details!K5</f>
        <v>0</v>
      </c>
      <c r="K31" s="1"/>
      <c r="L31" s="30"/>
      <c r="M31" s="30"/>
      <c r="N31" s="30"/>
      <c r="O31" s="30"/>
      <c r="P31" s="30"/>
      <c r="Q31" s="30"/>
    </row>
    <row r="32" spans="1:17" x14ac:dyDescent="0.35">
      <c r="G32" t="str">
        <f>IF(ISTEXT(Distance_Details!I5),Distance_Details!I5,"N/A")</f>
        <v>N/A</v>
      </c>
      <c r="H32" t="s">
        <v>112</v>
      </c>
      <c r="I32" s="20" t="str">
        <f>IF(G32="N/A","",(VLOOKUP(G32,Emission_Factors!$B$3:$F$6,5,0)))</f>
        <v/>
      </c>
      <c r="K32" s="1"/>
      <c r="L32" s="30"/>
      <c r="M32" s="30"/>
      <c r="N32" s="30"/>
      <c r="O32" s="30"/>
      <c r="P32" s="30"/>
      <c r="Q32" s="30"/>
    </row>
    <row r="33" spans="7:17" x14ac:dyDescent="0.35">
      <c r="H33" t="s">
        <v>113</v>
      </c>
      <c r="I33" s="20">
        <f>Distance_Details!N5</f>
        <v>0</v>
      </c>
      <c r="K33" s="1"/>
      <c r="L33" s="30"/>
      <c r="M33" s="30"/>
      <c r="N33" s="30"/>
      <c r="O33" s="30"/>
      <c r="P33" s="30"/>
      <c r="Q33" s="30"/>
    </row>
    <row r="34" spans="7:17" x14ac:dyDescent="0.35">
      <c r="G34" t="str">
        <f>IF(ISTEXT(Distance_Details!L5),Distance_Details!L5,"N/A")</f>
        <v>N/A</v>
      </c>
      <c r="H34" t="s">
        <v>114</v>
      </c>
      <c r="I34" s="20" t="str">
        <f>IF(G34="N/A","",(VLOOKUP(G34,Emission_Factors!$B$3:$F$6,5,0)))</f>
        <v/>
      </c>
      <c r="K34" s="1"/>
      <c r="L34" s="30"/>
      <c r="M34" s="30"/>
      <c r="N34" s="30"/>
      <c r="O34" s="30"/>
      <c r="P34" s="30"/>
      <c r="Q34" s="30"/>
    </row>
    <row r="35" spans="7:17" x14ac:dyDescent="0.35">
      <c r="K35" s="1"/>
      <c r="L35" s="30"/>
      <c r="M35" s="30"/>
      <c r="N35" s="30"/>
      <c r="O35" s="30"/>
      <c r="P35" s="30"/>
      <c r="Q35" s="30"/>
    </row>
    <row r="36" spans="7:17" x14ac:dyDescent="0.35">
      <c r="G36" s="8" t="s">
        <v>60</v>
      </c>
      <c r="L36" s="30"/>
      <c r="M36" s="30"/>
      <c r="N36" s="30"/>
      <c r="O36" s="30"/>
      <c r="P36" s="30"/>
      <c r="Q36" s="30"/>
    </row>
    <row r="37" spans="7:17" x14ac:dyDescent="0.35">
      <c r="G37" s="5" t="str">
        <f>IF(ISTEXT(Distance_Details!B6),Distance_Details!B6,"N/A")</f>
        <v>N/A</v>
      </c>
      <c r="H37" t="s">
        <v>115</v>
      </c>
      <c r="I37" s="37">
        <f>Distance_Details!C6</f>
        <v>0</v>
      </c>
      <c r="J37" t="s">
        <v>27</v>
      </c>
      <c r="K37" s="1"/>
      <c r="L37" s="30"/>
      <c r="M37" s="32"/>
      <c r="N37" s="30"/>
      <c r="O37" s="33"/>
      <c r="P37" s="30"/>
      <c r="Q37" s="30"/>
    </row>
    <row r="38" spans="7:17" x14ac:dyDescent="0.35">
      <c r="H38" t="s">
        <v>118</v>
      </c>
      <c r="I38" s="3">
        <f>Distance_Details!H6</f>
        <v>0</v>
      </c>
      <c r="J38" t="s">
        <v>33</v>
      </c>
      <c r="K38" s="1"/>
      <c r="L38" s="30"/>
      <c r="M38" s="36"/>
      <c r="N38" s="30"/>
      <c r="O38" s="33"/>
      <c r="P38" s="30"/>
      <c r="Q38" s="30"/>
    </row>
    <row r="39" spans="7:17" x14ac:dyDescent="0.35">
      <c r="G39" t="str">
        <f>IF(ISTEXT(Distance_Details!E6),Distance_Details!E6,"N/A")</f>
        <v>N/A</v>
      </c>
      <c r="H39" t="s">
        <v>165</v>
      </c>
      <c r="I39" s="3" t="str">
        <f>IF(G39="N/A","",(VLOOKUP(G39,Emission_Factors!$B$3:$F$6,5,0)))</f>
        <v/>
      </c>
      <c r="J39" t="s">
        <v>38</v>
      </c>
      <c r="K39" s="1"/>
      <c r="L39" s="30"/>
      <c r="M39" s="30"/>
      <c r="N39" s="30"/>
      <c r="O39" s="30"/>
      <c r="P39" s="30"/>
      <c r="Q39" s="30"/>
    </row>
    <row r="40" spans="7:17" x14ac:dyDescent="0.35">
      <c r="H40" t="s">
        <v>119</v>
      </c>
      <c r="I40" s="20">
        <f>Distance_Details!K6</f>
        <v>0</v>
      </c>
      <c r="K40" s="1"/>
      <c r="L40" s="30"/>
      <c r="M40" s="30"/>
      <c r="N40" s="30"/>
      <c r="O40" s="30"/>
      <c r="P40" s="30"/>
      <c r="Q40" s="30"/>
    </row>
    <row r="41" spans="7:17" x14ac:dyDescent="0.35">
      <c r="G41" t="str">
        <f>IF(ISTEXT(Distance_Details!I6),Distance_Details!I6,"N/A")</f>
        <v>N/A</v>
      </c>
      <c r="H41" t="s">
        <v>120</v>
      </c>
      <c r="I41" s="20" t="str">
        <f>IF(G41="N/A","",(VLOOKUP(G41,Emission_Factors!$B$3:$F$6,5,0)))</f>
        <v/>
      </c>
      <c r="K41" s="1"/>
      <c r="L41" s="30"/>
      <c r="M41" s="30"/>
      <c r="N41" s="30"/>
      <c r="O41" s="30"/>
      <c r="P41" s="30"/>
      <c r="Q41" s="30"/>
    </row>
    <row r="42" spans="7:17" x14ac:dyDescent="0.35">
      <c r="H42" t="s">
        <v>121</v>
      </c>
      <c r="I42" s="20">
        <f>Distance_Details!N6</f>
        <v>0</v>
      </c>
      <c r="K42" s="1"/>
      <c r="L42" s="30"/>
      <c r="M42" s="30"/>
      <c r="N42" s="30"/>
      <c r="O42" s="30"/>
      <c r="P42" s="30"/>
      <c r="Q42" s="30"/>
    </row>
    <row r="43" spans="7:17" x14ac:dyDescent="0.35">
      <c r="G43" t="str">
        <f>IF(ISTEXT(Distance_Details!L14),Distance_Details!L14,"N/A")</f>
        <v>N/A</v>
      </c>
      <c r="H43" t="s">
        <v>122</v>
      </c>
      <c r="I43" s="20" t="str">
        <f>IF(G43="N/A","",(VLOOKUP(G43,Emission_Factors!$B$3:$F$6,5,0)))</f>
        <v/>
      </c>
      <c r="K43" s="1"/>
      <c r="L43" s="30"/>
      <c r="M43" s="30"/>
      <c r="N43" s="30"/>
      <c r="O43" s="30"/>
      <c r="P43" s="30"/>
      <c r="Q43" s="30"/>
    </row>
    <row r="44" spans="7:17" x14ac:dyDescent="0.35">
      <c r="K44" s="1"/>
      <c r="L44" s="30"/>
      <c r="M44" s="30"/>
      <c r="N44" s="30"/>
      <c r="O44" s="30"/>
      <c r="P44" s="30"/>
      <c r="Q44" s="30"/>
    </row>
    <row r="45" spans="7:17" x14ac:dyDescent="0.35">
      <c r="G45" s="8" t="s">
        <v>61</v>
      </c>
      <c r="L45" s="30"/>
      <c r="M45" s="30"/>
      <c r="N45" s="30"/>
      <c r="O45" s="30"/>
      <c r="P45" s="30"/>
      <c r="Q45" s="30"/>
    </row>
    <row r="46" spans="7:17" x14ac:dyDescent="0.35">
      <c r="G46" s="5" t="str">
        <f>IF(ISTEXT(Distance_Details!B7),Distance_Details!B7,"N/A")</f>
        <v>N/A</v>
      </c>
      <c r="H46" t="s">
        <v>123</v>
      </c>
      <c r="I46" s="37">
        <f>Distance_Details!C7</f>
        <v>0</v>
      </c>
      <c r="J46" t="s">
        <v>27</v>
      </c>
      <c r="K46" s="1"/>
      <c r="L46" s="30"/>
      <c r="M46" s="32"/>
      <c r="N46" s="30"/>
      <c r="O46" s="33"/>
      <c r="P46" s="30"/>
      <c r="Q46" s="30"/>
    </row>
    <row r="47" spans="7:17" x14ac:dyDescent="0.35">
      <c r="H47" t="s">
        <v>124</v>
      </c>
      <c r="I47" s="3">
        <f>Distance_Details!H7</f>
        <v>0</v>
      </c>
      <c r="J47" t="s">
        <v>33</v>
      </c>
      <c r="K47" s="1"/>
      <c r="L47" s="30"/>
      <c r="M47" s="36"/>
      <c r="N47" s="30"/>
      <c r="O47" s="33"/>
      <c r="P47" s="30"/>
      <c r="Q47" s="30"/>
    </row>
    <row r="48" spans="7:17" x14ac:dyDescent="0.35">
      <c r="G48" t="str">
        <f>IF(ISTEXT(Distance_Details!E7),Distance_Details!E7,"N/A")</f>
        <v>N/A</v>
      </c>
      <c r="H48" t="s">
        <v>164</v>
      </c>
      <c r="I48" s="3" t="str">
        <f>IF(G48="N/A","",(VLOOKUP(G48,Emission_Factors!$B$3:$F$6,5,0)))</f>
        <v/>
      </c>
      <c r="J48" t="s">
        <v>38</v>
      </c>
      <c r="K48" s="1"/>
      <c r="L48" s="30"/>
      <c r="M48" s="30"/>
      <c r="N48" s="30"/>
      <c r="O48" s="30"/>
      <c r="P48" s="30"/>
      <c r="Q48" s="30"/>
    </row>
    <row r="49" spans="7:17" x14ac:dyDescent="0.35">
      <c r="H49" t="s">
        <v>125</v>
      </c>
      <c r="I49" s="20">
        <f>Distance_Details!K7</f>
        <v>0</v>
      </c>
      <c r="K49" s="1"/>
      <c r="L49" s="30"/>
      <c r="M49" s="30"/>
      <c r="N49" s="30"/>
      <c r="O49" s="30"/>
      <c r="P49" s="30"/>
      <c r="Q49" s="30"/>
    </row>
    <row r="50" spans="7:17" x14ac:dyDescent="0.35">
      <c r="G50" t="str">
        <f>IF(ISTEXT(Distance_Details!I7),Distance_Details!I7,"N/A")</f>
        <v>N/A</v>
      </c>
      <c r="H50" t="s">
        <v>126</v>
      </c>
      <c r="I50" s="20" t="str">
        <f>IF(G50="N/A","",(VLOOKUP(G50,Emission_Factors!$B$3:$F$6,5,0)))</f>
        <v/>
      </c>
      <c r="K50" s="1"/>
      <c r="L50" s="30"/>
      <c r="M50" s="30"/>
      <c r="N50" s="30"/>
      <c r="O50" s="30"/>
      <c r="P50" s="30"/>
      <c r="Q50" s="30"/>
    </row>
    <row r="51" spans="7:17" x14ac:dyDescent="0.35">
      <c r="H51" t="s">
        <v>127</v>
      </c>
      <c r="I51" s="20">
        <f>Distance_Details!N7</f>
        <v>0</v>
      </c>
      <c r="K51" s="1"/>
      <c r="L51" s="30"/>
      <c r="M51" s="30"/>
      <c r="N51" s="30"/>
      <c r="O51" s="30"/>
      <c r="P51" s="30"/>
      <c r="Q51" s="30"/>
    </row>
    <row r="52" spans="7:17" x14ac:dyDescent="0.35">
      <c r="G52" t="str">
        <f>IF(ISTEXT(Distance_Details!L7),Distance_Details!L7,"N/A")</f>
        <v>N/A</v>
      </c>
      <c r="H52" t="s">
        <v>128</v>
      </c>
      <c r="I52" s="20" t="str">
        <f>IF(G52="N/A","",(VLOOKUP(G52,Emission_Factors!$B$3:$F$6,5,0)))</f>
        <v/>
      </c>
      <c r="K52" s="1"/>
      <c r="L52" s="30"/>
      <c r="M52" s="30"/>
      <c r="N52" s="30"/>
      <c r="O52" s="30"/>
      <c r="P52" s="30"/>
      <c r="Q52" s="30"/>
    </row>
    <row r="53" spans="7:17" x14ac:dyDescent="0.35">
      <c r="K53" s="1"/>
      <c r="L53" s="30"/>
      <c r="M53" s="30"/>
      <c r="N53" s="30"/>
      <c r="O53" s="30"/>
      <c r="P53" s="30"/>
      <c r="Q53" s="30"/>
    </row>
    <row r="54" spans="7:17" x14ac:dyDescent="0.35">
      <c r="G54" s="8" t="s">
        <v>62</v>
      </c>
      <c r="L54" s="30"/>
      <c r="M54" s="30"/>
      <c r="N54" s="30"/>
      <c r="O54" s="30"/>
      <c r="P54" s="30"/>
      <c r="Q54" s="30"/>
    </row>
    <row r="55" spans="7:17" x14ac:dyDescent="0.35">
      <c r="G55" s="5" t="str">
        <f>IF(ISTEXT(Distance_Details!B8),Distance_Details!B8,"N/A")</f>
        <v>N/A</v>
      </c>
      <c r="H55" t="s">
        <v>129</v>
      </c>
      <c r="I55" s="37">
        <f>Distance_Details!C8</f>
        <v>0</v>
      </c>
      <c r="J55" t="s">
        <v>27</v>
      </c>
      <c r="K55" s="1"/>
      <c r="L55" s="30"/>
      <c r="M55" s="30"/>
      <c r="N55" s="30"/>
      <c r="O55" s="30"/>
      <c r="P55" s="30"/>
      <c r="Q55" s="30"/>
    </row>
    <row r="56" spans="7:17" x14ac:dyDescent="0.35">
      <c r="H56" t="s">
        <v>130</v>
      </c>
      <c r="I56" s="3">
        <f>Distance_Details!H8</f>
        <v>0</v>
      </c>
      <c r="J56" t="s">
        <v>33</v>
      </c>
      <c r="K56" s="1"/>
      <c r="L56" s="30"/>
      <c r="M56" s="30"/>
      <c r="N56" s="30"/>
      <c r="O56" s="30"/>
      <c r="P56" s="30"/>
      <c r="Q56" s="30"/>
    </row>
    <row r="57" spans="7:17" x14ac:dyDescent="0.35">
      <c r="G57" t="str">
        <f>IF(ISTEXT(Distance_Details!E8),Distance_Details!E8,"N/A")</f>
        <v>N/A</v>
      </c>
      <c r="H57" t="s">
        <v>163</v>
      </c>
      <c r="I57" s="3" t="str">
        <f>IF(G57="N/A","",(VLOOKUP(G57,Emission_Factors!$B$3:$F$6,5,0)))</f>
        <v/>
      </c>
      <c r="J57" t="s">
        <v>38</v>
      </c>
      <c r="K57" s="1"/>
      <c r="L57" s="30"/>
      <c r="M57" s="30"/>
      <c r="N57" s="30"/>
      <c r="O57" s="30"/>
      <c r="P57" s="30"/>
      <c r="Q57" s="30"/>
    </row>
    <row r="58" spans="7:17" x14ac:dyDescent="0.35">
      <c r="H58" t="s">
        <v>131</v>
      </c>
      <c r="I58" s="20">
        <f>Distance_Details!K8</f>
        <v>0</v>
      </c>
      <c r="K58" s="1"/>
      <c r="L58" s="30"/>
      <c r="M58" s="30"/>
      <c r="N58" s="30"/>
      <c r="O58" s="30"/>
      <c r="P58" s="30"/>
      <c r="Q58" s="30"/>
    </row>
    <row r="59" spans="7:17" x14ac:dyDescent="0.35">
      <c r="G59" t="str">
        <f>IF(ISTEXT(Distance_Details!I8),Distance_Details!I8,"N/A")</f>
        <v>N/A</v>
      </c>
      <c r="H59" t="s">
        <v>132</v>
      </c>
      <c r="I59" s="20" t="str">
        <f>IF(G59="N/A","",(VLOOKUP(G59,Emission_Factors!$B$3:$F$6,5,0)))</f>
        <v/>
      </c>
      <c r="K59" s="1"/>
      <c r="L59" s="30"/>
      <c r="M59" s="30"/>
      <c r="N59" s="30"/>
      <c r="O59" s="30"/>
      <c r="P59" s="30"/>
      <c r="Q59" s="30"/>
    </row>
    <row r="60" spans="7:17" x14ac:dyDescent="0.35">
      <c r="H60" t="s">
        <v>133</v>
      </c>
      <c r="I60" s="20">
        <f>Distance_Details!N8</f>
        <v>0</v>
      </c>
      <c r="K60" s="1"/>
      <c r="L60" s="30"/>
      <c r="M60" s="30"/>
      <c r="N60" s="30"/>
      <c r="O60" s="30"/>
      <c r="P60" s="30"/>
      <c r="Q60" s="30"/>
    </row>
    <row r="61" spans="7:17" x14ac:dyDescent="0.35">
      <c r="G61" t="str">
        <f>IF(ISTEXT(Distance_Details!L8),Distance_Details!L8,"N/A")</f>
        <v>N/A</v>
      </c>
      <c r="H61" t="s">
        <v>134</v>
      </c>
      <c r="I61" s="20" t="str">
        <f>IF(G61="N/A","",(VLOOKUP(G61,Emission_Factors!$B$3:$F$6,5,0)))</f>
        <v/>
      </c>
      <c r="K61" s="1"/>
      <c r="L61" s="30"/>
      <c r="M61" s="30"/>
      <c r="N61" s="30"/>
      <c r="O61" s="30"/>
      <c r="P61" s="30"/>
      <c r="Q61" s="30"/>
    </row>
    <row r="62" spans="7:17" x14ac:dyDescent="0.35">
      <c r="K62" s="1"/>
      <c r="L62" s="30"/>
      <c r="M62" s="30"/>
      <c r="N62" s="30"/>
      <c r="O62" s="30"/>
      <c r="P62" s="30"/>
      <c r="Q62" s="30"/>
    </row>
    <row r="63" spans="7:17" x14ac:dyDescent="0.35">
      <c r="G63" s="8" t="s">
        <v>63</v>
      </c>
      <c r="L63" s="30"/>
      <c r="M63" s="30"/>
      <c r="N63" s="30"/>
      <c r="O63" s="30"/>
      <c r="P63" s="30"/>
      <c r="Q63" s="30"/>
    </row>
    <row r="64" spans="7:17" x14ac:dyDescent="0.35">
      <c r="G64" s="5" t="str">
        <f>IF(ISTEXT(Distance_Details!B9),Distance_Details!B9,"N/A")</f>
        <v>N/A</v>
      </c>
      <c r="H64" t="s">
        <v>135</v>
      </c>
      <c r="I64" s="37">
        <f>Distance_Details!C9</f>
        <v>0</v>
      </c>
      <c r="J64" t="s">
        <v>27</v>
      </c>
      <c r="K64" s="1"/>
      <c r="L64" s="30"/>
      <c r="M64" s="30"/>
      <c r="N64" s="30"/>
      <c r="O64" s="30"/>
      <c r="P64" s="30"/>
      <c r="Q64" s="30"/>
    </row>
    <row r="65" spans="7:17" x14ac:dyDescent="0.35">
      <c r="H65" t="s">
        <v>138</v>
      </c>
      <c r="I65" s="3">
        <f>Distance_Details!H9</f>
        <v>0</v>
      </c>
      <c r="J65" t="s">
        <v>33</v>
      </c>
      <c r="K65" s="1"/>
      <c r="L65" s="30"/>
      <c r="M65" s="30"/>
      <c r="N65" s="30"/>
      <c r="O65" s="30"/>
      <c r="P65" s="30"/>
      <c r="Q65" s="30"/>
    </row>
    <row r="66" spans="7:17" x14ac:dyDescent="0.35">
      <c r="G66" t="str">
        <f>IF(ISTEXT(Distance_Details!E9),Distance_Details!E9,"N/A")</f>
        <v>N/A</v>
      </c>
      <c r="H66" t="s">
        <v>136</v>
      </c>
      <c r="I66" s="3" t="str">
        <f>IF(G66="N/A","",(VLOOKUP(G66,Emission_Factors!$B$3:$F$6,5,0)))</f>
        <v/>
      </c>
      <c r="J66" t="s">
        <v>38</v>
      </c>
      <c r="K66" s="1"/>
    </row>
    <row r="67" spans="7:17" x14ac:dyDescent="0.35">
      <c r="H67" t="s">
        <v>137</v>
      </c>
      <c r="I67" s="20">
        <f>Distance_Details!K9</f>
        <v>0</v>
      </c>
      <c r="K67" s="1"/>
    </row>
    <row r="68" spans="7:17" x14ac:dyDescent="0.35">
      <c r="G68" t="str">
        <f>IF(ISTEXT(Distance_Details!I9),Distance_Details!I9,"N/A")</f>
        <v>N/A</v>
      </c>
      <c r="H68" t="s">
        <v>139</v>
      </c>
      <c r="I68" s="20" t="str">
        <f>IF(G68="N/A","",(VLOOKUP(G68,Emission_Factors!$B$3:$F$6,5,0)))</f>
        <v/>
      </c>
      <c r="K68" s="1"/>
    </row>
    <row r="69" spans="7:17" x14ac:dyDescent="0.35">
      <c r="H69" t="s">
        <v>140</v>
      </c>
      <c r="I69" s="20">
        <f>Distance_Details!N9</f>
        <v>0</v>
      </c>
      <c r="K69" s="1"/>
    </row>
    <row r="70" spans="7:17" x14ac:dyDescent="0.35">
      <c r="G70" t="str">
        <f>IF(ISTEXT(Distance_Details!L9),Distance_Details!L9,"N/A")</f>
        <v>N/A</v>
      </c>
      <c r="H70" t="s">
        <v>141</v>
      </c>
      <c r="I70" s="20" t="str">
        <f>IF(G70="N/A","",(VLOOKUP(G70,Emission_Factors!$B$3:$F$6,5,0)))</f>
        <v/>
      </c>
      <c r="K70" s="1"/>
    </row>
    <row r="71" spans="7:17" x14ac:dyDescent="0.35">
      <c r="K71" s="1"/>
    </row>
    <row r="72" spans="7:17" x14ac:dyDescent="0.35">
      <c r="G72" s="8" t="s">
        <v>64</v>
      </c>
    </row>
    <row r="73" spans="7:17" x14ac:dyDescent="0.35">
      <c r="G73" s="5" t="str">
        <f>IF(ISTEXT(Distance_Details!B10),Distance_Details!B10,"N/A")</f>
        <v>N/A</v>
      </c>
      <c r="H73" t="s">
        <v>142</v>
      </c>
      <c r="I73" s="37">
        <f>Distance_Details!C10</f>
        <v>0</v>
      </c>
      <c r="J73" t="s">
        <v>27</v>
      </c>
      <c r="K73" s="1"/>
    </row>
    <row r="74" spans="7:17" x14ac:dyDescent="0.35">
      <c r="H74" t="s">
        <v>143</v>
      </c>
      <c r="I74" s="3">
        <f>Distance_Details!H10</f>
        <v>0</v>
      </c>
      <c r="J74" t="s">
        <v>33</v>
      </c>
      <c r="K74" s="1"/>
    </row>
    <row r="75" spans="7:17" x14ac:dyDescent="0.35">
      <c r="G75" t="str">
        <f>IF(ISTEXT(Distance_Details!E10),Distance_Details!E10,"N/A")</f>
        <v>N/A</v>
      </c>
      <c r="H75" t="s">
        <v>144</v>
      </c>
      <c r="I75" s="3" t="str">
        <f>IF(G75="N/A","",(VLOOKUP(G75,Emission_Factors!$B$3:$F$6,5,0)))</f>
        <v/>
      </c>
      <c r="J75" t="s">
        <v>38</v>
      </c>
      <c r="K75" s="1"/>
    </row>
    <row r="76" spans="7:17" x14ac:dyDescent="0.35">
      <c r="H76" t="s">
        <v>145</v>
      </c>
      <c r="I76" s="20">
        <f>Distance_Details!K10</f>
        <v>0</v>
      </c>
      <c r="K76" s="1"/>
    </row>
    <row r="77" spans="7:17" x14ac:dyDescent="0.35">
      <c r="G77" t="str">
        <f>IF(ISTEXT(Distance_Details!I10),Distance_Details!I10,"N/A")</f>
        <v>N/A</v>
      </c>
      <c r="H77" t="s">
        <v>146</v>
      </c>
      <c r="I77" s="20" t="str">
        <f>IF(G77="N/A","",(VLOOKUP(G77,Emission_Factors!$B$3:$F$6,5,0)))</f>
        <v/>
      </c>
      <c r="K77" s="1"/>
    </row>
    <row r="78" spans="7:17" x14ac:dyDescent="0.35">
      <c r="H78" t="s">
        <v>147</v>
      </c>
      <c r="I78" s="20">
        <f>Distance_Details!N10</f>
        <v>0</v>
      </c>
      <c r="K78" s="1"/>
    </row>
    <row r="79" spans="7:17" x14ac:dyDescent="0.35">
      <c r="G79" t="str">
        <f>IF(ISTEXT(Distance_Details!L10),Distance_Details!L10,"N/A")</f>
        <v>N/A</v>
      </c>
      <c r="H79" t="s">
        <v>148</v>
      </c>
      <c r="I79" s="20" t="str">
        <f>IF(G79="N/A","",(VLOOKUP(G79,Emission_Factors!$B$3:$F$6,5,0)))</f>
        <v/>
      </c>
      <c r="K79" s="1"/>
    </row>
    <row r="80" spans="7:17" x14ac:dyDescent="0.35">
      <c r="K80" s="1"/>
    </row>
    <row r="81" spans="7:11" x14ac:dyDescent="0.35">
      <c r="G81" s="8" t="s">
        <v>65</v>
      </c>
    </row>
    <row r="82" spans="7:11" x14ac:dyDescent="0.35">
      <c r="G82" s="5" t="str">
        <f>IF(ISTEXT(Distance_Details!B11),Distance_Details!B11,"N/A")</f>
        <v>N/A</v>
      </c>
      <c r="H82" t="s">
        <v>149</v>
      </c>
      <c r="I82" s="37">
        <f>Distance_Details!C11</f>
        <v>0</v>
      </c>
      <c r="J82" t="s">
        <v>27</v>
      </c>
      <c r="K82" s="1"/>
    </row>
    <row r="83" spans="7:11" x14ac:dyDescent="0.35">
      <c r="H83" t="s">
        <v>150</v>
      </c>
      <c r="I83" s="3">
        <f>Distance_Details!H11</f>
        <v>0</v>
      </c>
      <c r="J83" t="s">
        <v>33</v>
      </c>
      <c r="K83" s="1"/>
    </row>
    <row r="84" spans="7:11" x14ac:dyDescent="0.35">
      <c r="G84" t="str">
        <f>IF(ISTEXT(Distance_Details!E11),Distance_Details!E11,"N/A")</f>
        <v>N/A</v>
      </c>
      <c r="H84" t="s">
        <v>151</v>
      </c>
      <c r="I84" s="3" t="str">
        <f>IF(G84="N/A","",(VLOOKUP(G84,Emission_Factors!$B$3:$F$6,5,0)))</f>
        <v/>
      </c>
      <c r="J84" t="s">
        <v>38</v>
      </c>
      <c r="K84" s="1"/>
    </row>
    <row r="85" spans="7:11" x14ac:dyDescent="0.35">
      <c r="H85" t="s">
        <v>152</v>
      </c>
      <c r="I85" s="20">
        <f>Distance_Details!K11</f>
        <v>0</v>
      </c>
      <c r="K85" s="1"/>
    </row>
    <row r="86" spans="7:11" x14ac:dyDescent="0.35">
      <c r="G86" t="str">
        <f>IF(ISTEXT(Distance_Details!I11),Distance_Details!I11,"N/A")</f>
        <v>N/A</v>
      </c>
      <c r="H86" t="s">
        <v>153</v>
      </c>
      <c r="I86" s="20" t="str">
        <f>IF(G86="N/A","",(VLOOKUP(G86,Emission_Factors!$B$3:$F$6,5,0)))</f>
        <v/>
      </c>
      <c r="K86" s="1"/>
    </row>
    <row r="87" spans="7:11" x14ac:dyDescent="0.35">
      <c r="H87" t="s">
        <v>154</v>
      </c>
      <c r="I87" s="20">
        <f>Distance_Details!N11</f>
        <v>0</v>
      </c>
      <c r="K87" s="1"/>
    </row>
    <row r="88" spans="7:11" x14ac:dyDescent="0.35">
      <c r="G88" t="str">
        <f>IF(ISTEXT(Distance_Details!L11),Distance_Details!L11,"N/A")</f>
        <v>N/A</v>
      </c>
      <c r="H88" t="s">
        <v>155</v>
      </c>
      <c r="I88" s="20" t="str">
        <f>IF(G88="N/A","",(VLOOKUP(G88,Emission_Factors!$B$3:$F$6,5,0)))</f>
        <v/>
      </c>
      <c r="K88" s="1"/>
    </row>
    <row r="89" spans="7:11" x14ac:dyDescent="0.35">
      <c r="K89" s="1"/>
    </row>
    <row r="90" spans="7:11" x14ac:dyDescent="0.35">
      <c r="G90" s="8" t="s">
        <v>66</v>
      </c>
    </row>
    <row r="91" spans="7:11" x14ac:dyDescent="0.35">
      <c r="G91" s="5" t="str">
        <f>IF(ISTEXT(Distance_Details!B12),Distance_Details!B12,"N/A")</f>
        <v>N/A</v>
      </c>
      <c r="H91" t="s">
        <v>156</v>
      </c>
      <c r="I91" s="37">
        <f>Distance_Details!C12</f>
        <v>0</v>
      </c>
      <c r="J91" t="s">
        <v>27</v>
      </c>
    </row>
    <row r="92" spans="7:11" x14ac:dyDescent="0.35">
      <c r="H92" t="s">
        <v>157</v>
      </c>
      <c r="I92" s="3">
        <f>Distance_Details!H12</f>
        <v>0</v>
      </c>
      <c r="J92" t="s">
        <v>33</v>
      </c>
    </row>
    <row r="93" spans="7:11" x14ac:dyDescent="0.35">
      <c r="G93" t="str">
        <f>IF(ISTEXT(Distance_Details!E12),Distance_Details!E12,"N/A")</f>
        <v>N/A</v>
      </c>
      <c r="H93" t="s">
        <v>158</v>
      </c>
      <c r="I93" s="3" t="str">
        <f>IF(G93="N/A","",(VLOOKUP(G93,Emission_Factors!$B$3:$F$6,5,0)))</f>
        <v/>
      </c>
      <c r="J93" t="s">
        <v>38</v>
      </c>
    </row>
    <row r="94" spans="7:11" x14ac:dyDescent="0.35">
      <c r="H94" t="s">
        <v>159</v>
      </c>
      <c r="I94" s="20">
        <f>Distance_Details!K12</f>
        <v>0</v>
      </c>
    </row>
    <row r="95" spans="7:11" x14ac:dyDescent="0.35">
      <c r="G95" t="str">
        <f>IF(ISTEXT(Distance_Details!I12),Distance_Details!I12,"N/A")</f>
        <v>N/A</v>
      </c>
      <c r="H95" t="s">
        <v>160</v>
      </c>
      <c r="I95" s="20" t="str">
        <f>IF(G95="N/A","",(VLOOKUP(G95,Emission_Factors!$B$3:$F$6,5,0)))</f>
        <v/>
      </c>
    </row>
    <row r="96" spans="7:11" x14ac:dyDescent="0.35">
      <c r="H96" t="s">
        <v>161</v>
      </c>
      <c r="I96" s="20">
        <f>Distance_Details!N12</f>
        <v>0</v>
      </c>
    </row>
    <row r="97" spans="7:9" x14ac:dyDescent="0.35">
      <c r="G97" t="str">
        <f>IF(ISTEXT(Distance_Details!L12),Distance_Details!L12,"N/A")</f>
        <v>N/A</v>
      </c>
      <c r="H97" t="s">
        <v>162</v>
      </c>
      <c r="I97" s="20" t="str">
        <f>IF(G97="N/A","",(VLOOKUP(G97,Emission_Factors!$B$3:$F$6,5,0)))</f>
        <v/>
      </c>
    </row>
  </sheetData>
  <mergeCells count="5">
    <mergeCell ref="A3:E3"/>
    <mergeCell ref="G3:K3"/>
    <mergeCell ref="M2:Q2"/>
    <mergeCell ref="A1:E1"/>
    <mergeCell ref="A2:E2"/>
  </mergeCells>
  <phoneticPr fontId="18" type="noConversion"/>
  <conditionalFormatting sqref="A13:XFD13 A14:I14 K14:XFD14 A15:XFD15 A16:I16 K16:XFD16">
    <cfRule type="expression" priority="10">
      <formula>"IF(J3(ISNUMBER))"</formula>
    </cfRule>
  </conditionalFormatting>
  <conditionalFormatting sqref="G22:I25">
    <cfRule type="expression" priority="9">
      <formula>"IF(J3(ISNUMBER))"</formula>
    </cfRule>
  </conditionalFormatting>
  <conditionalFormatting sqref="G31:I34">
    <cfRule type="expression" priority="8">
      <formula>"IF(J3(ISNUMBER))"</formula>
    </cfRule>
  </conditionalFormatting>
  <conditionalFormatting sqref="G40:I43">
    <cfRule type="expression" priority="7">
      <formula>"IF(J3(ISNUMBER))"</formula>
    </cfRule>
  </conditionalFormatting>
  <conditionalFormatting sqref="G49:I52">
    <cfRule type="expression" priority="6">
      <formula>"IF(J3(ISNUMBER))"</formula>
    </cfRule>
  </conditionalFormatting>
  <conditionalFormatting sqref="G58:I61">
    <cfRule type="expression" priority="5">
      <formula>"IF(J3(ISNUMBER))"</formula>
    </cfRule>
  </conditionalFormatting>
  <conditionalFormatting sqref="G67:I71">
    <cfRule type="expression" priority="4">
      <formula>"IF(J3(ISNUMBER))"</formula>
    </cfRule>
  </conditionalFormatting>
  <conditionalFormatting sqref="G76:I79">
    <cfRule type="expression" priority="3">
      <formula>"IF(J3(ISNUMBER))"</formula>
    </cfRule>
  </conditionalFormatting>
  <conditionalFormatting sqref="G85:I88">
    <cfRule type="expression" priority="2">
      <formula>"IF(J3(ISNUMBER))"</formula>
    </cfRule>
  </conditionalFormatting>
  <conditionalFormatting sqref="G94:I97">
    <cfRule type="expression" priority="1">
      <formula>"IF(J3(ISNUMBER))"</formula>
    </cfRule>
  </conditionalFormatting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3CCE2B-F16B-45EF-907D-5059D7C50614}">
  <sheetPr codeName="Sheet3"/>
  <dimension ref="A1:Z31"/>
  <sheetViews>
    <sheetView topLeftCell="Q1" zoomScale="70" zoomScaleNormal="70" workbookViewId="0">
      <selection activeCell="W5" sqref="W5"/>
    </sheetView>
  </sheetViews>
  <sheetFormatPr defaultRowHeight="14.5" x14ac:dyDescent="0.35"/>
  <cols>
    <col min="1" max="1" width="12.81640625" style="2" customWidth="1"/>
    <col min="2" max="3" width="22.54296875" customWidth="1"/>
    <col min="4" max="4" width="18" customWidth="1"/>
    <col min="5" max="5" width="18.81640625" bestFit="1" customWidth="1"/>
    <col min="6" max="6" width="17.453125" customWidth="1"/>
    <col min="7" max="7" width="14.81640625" customWidth="1"/>
    <col min="8" max="8" width="24.81640625" customWidth="1"/>
    <col min="9" max="9" width="28.54296875" customWidth="1"/>
    <col min="10" max="10" width="19.54296875" customWidth="1"/>
    <col min="11" max="11" width="25.54296875" customWidth="1"/>
    <col min="12" max="13" width="28.54296875" customWidth="1"/>
    <col min="14" max="14" width="28.26953125" customWidth="1"/>
    <col min="15" max="15" width="6" customWidth="1"/>
    <col min="16" max="16" width="25.7265625" customWidth="1"/>
    <col min="18" max="18" width="15.7265625" customWidth="1"/>
    <col min="19" max="19" width="20.453125" customWidth="1"/>
    <col min="20" max="20" width="23" customWidth="1"/>
    <col min="21" max="21" width="22.1796875" customWidth="1"/>
    <col min="24" max="24" width="8.81640625" customWidth="1"/>
  </cols>
  <sheetData>
    <row r="1" spans="1:26" s="13" customFormat="1" ht="31" customHeight="1" x14ac:dyDescent="0.35">
      <c r="A1" s="14" t="s">
        <v>74</v>
      </c>
      <c r="B1" s="14" t="s">
        <v>75</v>
      </c>
      <c r="C1" s="14" t="s">
        <v>27</v>
      </c>
      <c r="D1" s="14" t="s">
        <v>76</v>
      </c>
      <c r="E1" s="14" t="s">
        <v>77</v>
      </c>
      <c r="F1" s="14" t="s">
        <v>78</v>
      </c>
      <c r="G1" s="14" t="s">
        <v>79</v>
      </c>
      <c r="H1" s="14" t="s">
        <v>80</v>
      </c>
      <c r="I1" s="14" t="s">
        <v>81</v>
      </c>
      <c r="J1" s="14" t="s">
        <v>82</v>
      </c>
      <c r="K1" s="14" t="s">
        <v>83</v>
      </c>
      <c r="L1" s="14" t="s">
        <v>84</v>
      </c>
      <c r="M1" s="14" t="s">
        <v>85</v>
      </c>
      <c r="N1" s="14" t="s">
        <v>86</v>
      </c>
      <c r="O1" s="14"/>
      <c r="P1" s="14" t="s">
        <v>87</v>
      </c>
      <c r="Q1" s="17"/>
      <c r="R1" s="14" t="s">
        <v>88</v>
      </c>
      <c r="S1" s="14" t="s">
        <v>89</v>
      </c>
      <c r="T1" s="14" t="s">
        <v>90</v>
      </c>
      <c r="U1" s="14" t="s">
        <v>91</v>
      </c>
      <c r="X1" s="21"/>
      <c r="Y1" s="21"/>
      <c r="Z1" s="21"/>
    </row>
    <row r="2" spans="1:26" s="13" customFormat="1" ht="51" customHeight="1" x14ac:dyDescent="0.35">
      <c r="A2" s="15" t="s">
        <v>92</v>
      </c>
      <c r="B2" s="15" t="s">
        <v>93</v>
      </c>
      <c r="C2" s="15"/>
      <c r="D2" s="15"/>
      <c r="E2" s="15"/>
      <c r="F2" s="15"/>
      <c r="G2" s="15"/>
      <c r="H2" s="15"/>
      <c r="I2" s="15" t="s">
        <v>94</v>
      </c>
      <c r="J2" s="15" t="s">
        <v>94</v>
      </c>
      <c r="K2" s="15" t="s">
        <v>94</v>
      </c>
      <c r="L2" s="15" t="s">
        <v>94</v>
      </c>
      <c r="M2" s="15" t="s">
        <v>94</v>
      </c>
      <c r="N2" s="15" t="s">
        <v>94</v>
      </c>
      <c r="O2" s="15"/>
      <c r="P2" s="15" t="s">
        <v>95</v>
      </c>
      <c r="Q2" s="18"/>
      <c r="R2" s="15"/>
      <c r="S2" s="15"/>
      <c r="T2" s="16" t="s">
        <v>96</v>
      </c>
      <c r="U2" s="15"/>
    </row>
    <row r="3" spans="1:26" x14ac:dyDescent="0.35">
      <c r="A3" s="2">
        <v>1</v>
      </c>
      <c r="B3" t="s">
        <v>99</v>
      </c>
      <c r="C3">
        <v>123</v>
      </c>
      <c r="D3" t="s">
        <v>100</v>
      </c>
      <c r="E3" t="s">
        <v>72</v>
      </c>
      <c r="H3">
        <v>1</v>
      </c>
      <c r="I3" t="s">
        <v>71</v>
      </c>
      <c r="K3">
        <v>2</v>
      </c>
      <c r="L3" t="s">
        <v>97</v>
      </c>
      <c r="N3">
        <v>3</v>
      </c>
      <c r="X3" s="13"/>
    </row>
    <row r="4" spans="1:26" x14ac:dyDescent="0.35">
      <c r="A4" s="2">
        <v>2</v>
      </c>
      <c r="B4" t="s">
        <v>101</v>
      </c>
      <c r="C4">
        <v>456</v>
      </c>
      <c r="D4" t="s">
        <v>102</v>
      </c>
      <c r="E4" t="s">
        <v>73</v>
      </c>
      <c r="H4">
        <v>2</v>
      </c>
      <c r="I4" t="s">
        <v>97</v>
      </c>
      <c r="K4">
        <v>4</v>
      </c>
      <c r="L4" t="s">
        <v>72</v>
      </c>
      <c r="N4">
        <v>6</v>
      </c>
      <c r="X4" s="13"/>
    </row>
    <row r="5" spans="1:26" x14ac:dyDescent="0.35">
      <c r="A5" s="2">
        <v>3</v>
      </c>
      <c r="X5" s="13"/>
    </row>
    <row r="6" spans="1:26" x14ac:dyDescent="0.35">
      <c r="A6" s="2">
        <v>4</v>
      </c>
      <c r="X6" s="13"/>
    </row>
    <row r="7" spans="1:26" x14ac:dyDescent="0.35">
      <c r="A7" s="2">
        <v>5</v>
      </c>
      <c r="X7" s="13"/>
    </row>
    <row r="8" spans="1:26" x14ac:dyDescent="0.35">
      <c r="A8" s="2">
        <v>6</v>
      </c>
      <c r="X8" s="13"/>
    </row>
    <row r="9" spans="1:26" x14ac:dyDescent="0.35">
      <c r="A9" s="2">
        <v>7</v>
      </c>
      <c r="X9" s="13"/>
    </row>
    <row r="10" spans="1:26" x14ac:dyDescent="0.35">
      <c r="A10" s="2">
        <v>8</v>
      </c>
      <c r="X10" s="13"/>
    </row>
    <row r="11" spans="1:26" x14ac:dyDescent="0.35">
      <c r="A11" s="2">
        <v>9</v>
      </c>
      <c r="X11" s="13"/>
    </row>
    <row r="12" spans="1:26" x14ac:dyDescent="0.35">
      <c r="A12" s="2">
        <v>10</v>
      </c>
      <c r="X12" s="13"/>
      <c r="Y12" s="13"/>
      <c r="Z12" s="13"/>
    </row>
    <row r="13" spans="1:26" x14ac:dyDescent="0.35">
      <c r="X13" s="13"/>
      <c r="Y13" s="13"/>
      <c r="Z13" s="13"/>
    </row>
    <row r="14" spans="1:26" x14ac:dyDescent="0.35">
      <c r="X14" s="13"/>
    </row>
    <row r="15" spans="1:26" x14ac:dyDescent="0.35">
      <c r="X15" s="13"/>
    </row>
    <row r="16" spans="1:26" x14ac:dyDescent="0.35">
      <c r="X16" s="13"/>
    </row>
    <row r="17" spans="24:24" x14ac:dyDescent="0.35">
      <c r="X17" s="13"/>
    </row>
    <row r="18" spans="24:24" x14ac:dyDescent="0.35">
      <c r="X18" s="13"/>
    </row>
    <row r="19" spans="24:24" x14ac:dyDescent="0.35">
      <c r="X19" s="13"/>
    </row>
    <row r="20" spans="24:24" x14ac:dyDescent="0.35">
      <c r="X20" s="13"/>
    </row>
    <row r="21" spans="24:24" x14ac:dyDescent="0.35">
      <c r="X21" s="13"/>
    </row>
    <row r="22" spans="24:24" x14ac:dyDescent="0.35">
      <c r="X22" s="13"/>
    </row>
    <row r="23" spans="24:24" x14ac:dyDescent="0.35">
      <c r="X23" s="13"/>
    </row>
    <row r="24" spans="24:24" x14ac:dyDescent="0.35">
      <c r="X24" s="13"/>
    </row>
    <row r="25" spans="24:24" x14ac:dyDescent="0.35">
      <c r="X25" s="13"/>
    </row>
    <row r="26" spans="24:24" x14ac:dyDescent="0.35">
      <c r="X26" s="13"/>
    </row>
    <row r="27" spans="24:24" x14ac:dyDescent="0.35">
      <c r="X27" s="13"/>
    </row>
    <row r="28" spans="24:24" x14ac:dyDescent="0.35">
      <c r="X28" s="13"/>
    </row>
    <row r="29" spans="24:24" x14ac:dyDescent="0.35">
      <c r="X29" s="13"/>
    </row>
    <row r="30" spans="24:24" x14ac:dyDescent="0.35">
      <c r="X30" s="13"/>
    </row>
    <row r="31" spans="24:24" x14ac:dyDescent="0.35">
      <c r="X31" s="13"/>
    </row>
  </sheetData>
  <dataValidations count="1">
    <dataValidation type="list" allowBlank="1" showInputMessage="1" showErrorMessage="1" sqref="E1:E1048576 I1:I1048576 L1:L1048576" xr:uid="{C1A17E9C-4293-491E-BFBA-4ECF8040C9FB}">
      <formula1>"Rail,Aircraft,Medium and Heavy Duty Truck,Boat"</formula1>
    </dataValidation>
  </dataValidations>
  <hyperlinks>
    <hyperlink ref="T2" r:id="rId1" xr:uid="{B4F206AA-A844-479C-9263-97D8DEB98167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71C94D-7549-4F12-9782-386BCCB167C5}">
  <dimension ref="B2:M7"/>
  <sheetViews>
    <sheetView workbookViewId="0">
      <selection activeCell="F4" sqref="F4"/>
    </sheetView>
  </sheetViews>
  <sheetFormatPr defaultRowHeight="14.5" x14ac:dyDescent="0.35"/>
  <cols>
    <col min="2" max="2" width="26.08984375" customWidth="1"/>
    <col min="3" max="3" width="13.08984375" customWidth="1"/>
    <col min="4" max="4" width="12.54296875" customWidth="1"/>
    <col min="5" max="5" width="11.90625" customWidth="1"/>
  </cols>
  <sheetData>
    <row r="2" spans="2:13" ht="43.5" x14ac:dyDescent="0.35">
      <c r="B2" s="24" t="s">
        <v>67</v>
      </c>
      <c r="C2" s="24" t="s">
        <v>68</v>
      </c>
      <c r="D2" s="24" t="s">
        <v>69</v>
      </c>
      <c r="E2" s="24" t="s">
        <v>70</v>
      </c>
      <c r="F2" s="24" t="s">
        <v>103</v>
      </c>
      <c r="I2" s="26" t="s">
        <v>11</v>
      </c>
      <c r="J2" s="26"/>
      <c r="K2" s="26"/>
      <c r="L2" s="26"/>
      <c r="M2" s="26"/>
    </row>
    <row r="3" spans="2:13" ht="32" customHeight="1" x14ac:dyDescent="0.35">
      <c r="B3" s="23" t="s">
        <v>71</v>
      </c>
      <c r="C3">
        <v>0.21099999999999999</v>
      </c>
      <c r="D3">
        <v>2E-3</v>
      </c>
      <c r="E3">
        <v>4.8999999999999998E-3</v>
      </c>
      <c r="F3" s="39">
        <f>C3+(D3*$D$7)+(E3*$E$7)</f>
        <v>1.6126999999999998</v>
      </c>
    </row>
    <row r="4" spans="2:13" x14ac:dyDescent="0.35">
      <c r="B4" s="23" t="s">
        <v>72</v>
      </c>
      <c r="C4">
        <v>2.1999999999999999E-2</v>
      </c>
      <c r="D4">
        <v>1.6999999999999999E-3</v>
      </c>
      <c r="E4">
        <v>5.9999999999999995E-4</v>
      </c>
      <c r="F4" s="39">
        <f t="shared" ref="F4:F6" si="0">C4+(D4*$D$7)+(E4*$E$7)</f>
        <v>0.24019999999999997</v>
      </c>
    </row>
    <row r="5" spans="2:13" x14ac:dyDescent="0.35">
      <c r="B5" s="23" t="s">
        <v>97</v>
      </c>
      <c r="C5">
        <v>4.1000000000000002E-2</v>
      </c>
      <c r="D5">
        <v>1.83E-2</v>
      </c>
      <c r="E5">
        <v>8.0000000000000004E-4</v>
      </c>
      <c r="F5" s="39">
        <f t="shared" si="0"/>
        <v>0.84500000000000008</v>
      </c>
    </row>
    <row r="6" spans="2:13" x14ac:dyDescent="0.35">
      <c r="B6" s="23" t="s">
        <v>73</v>
      </c>
      <c r="C6">
        <v>1.165</v>
      </c>
      <c r="E6">
        <v>3.5900000000000001E-2</v>
      </c>
      <c r="F6" s="39">
        <f t="shared" si="0"/>
        <v>10.965700000000002</v>
      </c>
    </row>
    <row r="7" spans="2:13" x14ac:dyDescent="0.35">
      <c r="B7" s="28" t="s">
        <v>104</v>
      </c>
      <c r="D7" s="29">
        <v>32</v>
      </c>
      <c r="E7" s="29">
        <v>273</v>
      </c>
    </row>
  </sheetData>
  <mergeCells count="1">
    <mergeCell ref="I2:M2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522F29BE73BB4458513783EF2B9B095" ma:contentTypeVersion="17" ma:contentTypeDescription="Create a new document." ma:contentTypeScope="" ma:versionID="9c1e6f1506213899b54838c3975fc975">
  <xsd:schema xmlns:xsd="http://www.w3.org/2001/XMLSchema" xmlns:xs="http://www.w3.org/2001/XMLSchema" xmlns:p="http://schemas.microsoft.com/office/2006/metadata/properties" xmlns:ns2="b098649f-c820-4f76-8da4-ad2422c3402c" xmlns:ns3="55c688e5-604b-4bcd-912e-28e20ebcbf28" targetNamespace="http://schemas.microsoft.com/office/2006/metadata/properties" ma:root="true" ma:fieldsID="a8e1a0a86e38e0ca184e38088b8c66fe" ns2:_="" ns3:_="">
    <xsd:import namespace="b098649f-c820-4f76-8da4-ad2422c3402c"/>
    <xsd:import namespace="55c688e5-604b-4bcd-912e-28e20ebcbf2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lcf76f155ced4ddcb4097134ff3c332f" minOccurs="0"/>
                <xsd:element ref="ns3:TaxCatchAll" minOccurs="0"/>
                <xsd:element ref="ns2:MediaLengthInSecond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098649f-c820-4f76-8da4-ad2422c3402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9bf0998c-7599-4df8-88ee-c19526a4bfc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c688e5-604b-4bcd-912e-28e20ebcbf28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6e116670-9420-40e0-8f7d-877148404f4e}" ma:internalName="TaxCatchAll" ma:showField="CatchAllData" ma:web="55c688e5-604b-4bcd-912e-28e20ebcbf2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5c688e5-604b-4bcd-912e-28e20ebcbf28" xsi:nil="true"/>
    <lcf76f155ced4ddcb4097134ff3c332f xmlns="b098649f-c820-4f76-8da4-ad2422c3402c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EF8BF75A-5ADF-4DC4-8951-C6E9896C92A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966769B-DAF3-485C-87DE-B4FEC494084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098649f-c820-4f76-8da4-ad2422c3402c"/>
    <ds:schemaRef ds:uri="55c688e5-604b-4bcd-912e-28e20ebcbf2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15D592B-4C1A-4D18-9D66-047B460B237F}">
  <ds:schemaRefs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55c688e5-604b-4bcd-912e-28e20ebcbf28"/>
    <ds:schemaRef ds:uri="http://www.w3.org/XML/1998/namespace"/>
    <ds:schemaRef ds:uri="http://schemas.microsoft.com/office/infopath/2007/PartnerControls"/>
    <ds:schemaRef ds:uri="http://schemas.microsoft.com/office/2006/metadata/properties"/>
    <ds:schemaRef ds:uri="b098649f-c820-4f76-8da4-ad2422c3402c"/>
    <ds:schemaRef ds:uri="http://purl.org/dc/terms/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ReadMe</vt:lpstr>
      <vt:lpstr>Developer_Worksheet</vt:lpstr>
      <vt:lpstr>Distance_Details</vt:lpstr>
      <vt:lpstr>Emission_Factors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Sarah Swackhamer</cp:lastModifiedBy>
  <cp:revision/>
  <dcterms:created xsi:type="dcterms:W3CDTF">2023-04-28T15:32:30Z</dcterms:created>
  <dcterms:modified xsi:type="dcterms:W3CDTF">2023-12-14T15:43:20Z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0x0101000522F29BE73BB4458513783EF2B9B095</vt:lpwstr>
  </property>
  <property fmtid="{D5CDD505-2E9C-101B-9397-08002B2CF9AE}" pid="3" name="MediaServiceImageTags">
    <vt:lpwstr/>
  </property>
</Properties>
</file>